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Acer\Desktop\Oplotenie 2021\"/>
    </mc:Choice>
  </mc:AlternateContent>
  <xr:revisionPtr revIDLastSave="0" documentId="13_ncr:1_{4B2C2A8D-8A6B-4F6A-8643-483A26108416}" xr6:coauthVersionLast="47" xr6:coauthVersionMax="47" xr10:uidLastSave="{00000000-0000-0000-0000-000000000000}"/>
  <bookViews>
    <workbookView xWindow="384" yWindow="384" windowWidth="15936" windowHeight="11880" firstSheet="1" activeTab="1" xr2:uid="{00000000-000D-0000-FFFF-FFFF00000000}"/>
  </bookViews>
  <sheets>
    <sheet name="Rekapitulácia stavby" sheetId="1" state="veryHidden" r:id="rId1"/>
    <sheet name="240721RO - Oplotenie cint..." sheetId="2" r:id="rId2"/>
  </sheets>
  <definedNames>
    <definedName name="_xlnm._FilterDatabase" localSheetId="1" hidden="1">'240721RO - Oplotenie cint...'!$C$118:$K$159</definedName>
    <definedName name="_xlnm.Print_Titles" localSheetId="1">'240721RO - Oplotenie cint...'!$118:$118</definedName>
    <definedName name="_xlnm.Print_Titles" localSheetId="0">'Rekapitulácia stavby'!$92:$92</definedName>
    <definedName name="_xlnm.Print_Area" localSheetId="1">'240721RO - Oplotenie cint...'!$C$4:$J$76,'240721RO - Oplotenie cint...'!$C$82:$J$102,'240721RO - Oplotenie cint...'!$C$108:$J$159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T150" i="2" s="1"/>
  <c r="R151" i="2"/>
  <c r="R150" i="2"/>
  <c r="P151" i="2"/>
  <c r="P150" i="2" s="1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2" i="2"/>
  <c r="BH122" i="2"/>
  <c r="BG122" i="2"/>
  <c r="BE122" i="2"/>
  <c r="T122" i="2"/>
  <c r="R122" i="2"/>
  <c r="P122" i="2"/>
  <c r="J115" i="2"/>
  <c r="F115" i="2"/>
  <c r="F113" i="2"/>
  <c r="E111" i="2"/>
  <c r="J89" i="2"/>
  <c r="F89" i="2"/>
  <c r="F87" i="2"/>
  <c r="E85" i="2"/>
  <c r="J22" i="2"/>
  <c r="E22" i="2"/>
  <c r="J116" i="2"/>
  <c r="J21" i="2"/>
  <c r="J16" i="2"/>
  <c r="E16" i="2"/>
  <c r="F90" i="2"/>
  <c r="J15" i="2"/>
  <c r="J113" i="2"/>
  <c r="L90" i="1"/>
  <c r="AM90" i="1"/>
  <c r="AM89" i="1"/>
  <c r="L89" i="1"/>
  <c r="AM87" i="1"/>
  <c r="L87" i="1"/>
  <c r="L85" i="1"/>
  <c r="L84" i="1"/>
  <c r="J151" i="2"/>
  <c r="BK149" i="2"/>
  <c r="J147" i="2"/>
  <c r="BK144" i="2"/>
  <c r="BK141" i="2"/>
  <c r="J139" i="2"/>
  <c r="BK137" i="2"/>
  <c r="BK135" i="2"/>
  <c r="BK132" i="2"/>
  <c r="J130" i="2"/>
  <c r="BK127" i="2"/>
  <c r="BK125" i="2"/>
  <c r="BK122" i="2"/>
  <c r="BK159" i="2"/>
  <c r="BK158" i="2"/>
  <c r="BK157" i="2"/>
  <c r="BK156" i="2"/>
  <c r="BK155" i="2"/>
  <c r="BK154" i="2"/>
  <c r="J149" i="2"/>
  <c r="J144" i="2"/>
  <c r="J141" i="2"/>
  <c r="BK139" i="2"/>
  <c r="J137" i="2"/>
  <c r="J135" i="2"/>
  <c r="J132" i="2"/>
  <c r="BK130" i="2"/>
  <c r="J127" i="2"/>
  <c r="J125" i="2"/>
  <c r="J122" i="2"/>
  <c r="AS94" i="1"/>
  <c r="J154" i="2"/>
  <c r="BK147" i="2"/>
  <c r="BK146" i="2"/>
  <c r="J143" i="2"/>
  <c r="BK140" i="2"/>
  <c r="BK138" i="2"/>
  <c r="BK136" i="2"/>
  <c r="J134" i="2"/>
  <c r="BK131" i="2"/>
  <c r="J128" i="2"/>
  <c r="J126" i="2"/>
  <c r="J124" i="2"/>
  <c r="J159" i="2"/>
  <c r="J158" i="2"/>
  <c r="J157" i="2"/>
  <c r="J156" i="2"/>
  <c r="J155" i="2"/>
  <c r="BK151" i="2"/>
  <c r="J146" i="2"/>
  <c r="BK143" i="2"/>
  <c r="J140" i="2"/>
  <c r="J138" i="2"/>
  <c r="J136" i="2"/>
  <c r="BK134" i="2"/>
  <c r="J131" i="2"/>
  <c r="BK128" i="2"/>
  <c r="BK126" i="2"/>
  <c r="BK124" i="2"/>
  <c r="P121" i="2" l="1"/>
  <c r="T121" i="2"/>
  <c r="P133" i="2"/>
  <c r="R133" i="2"/>
  <c r="BK145" i="2"/>
  <c r="J145" i="2"/>
  <c r="J98" i="2" s="1"/>
  <c r="R145" i="2"/>
  <c r="BK153" i="2"/>
  <c r="BK152" i="2"/>
  <c r="J152" i="2" s="1"/>
  <c r="J100" i="2" s="1"/>
  <c r="R153" i="2"/>
  <c r="R152" i="2"/>
  <c r="BK121" i="2"/>
  <c r="J121" i="2"/>
  <c r="J96" i="2"/>
  <c r="R121" i="2"/>
  <c r="R120" i="2" s="1"/>
  <c r="R119" i="2" s="1"/>
  <c r="BK133" i="2"/>
  <c r="J133" i="2"/>
  <c r="J97" i="2" s="1"/>
  <c r="T133" i="2"/>
  <c r="P145" i="2"/>
  <c r="T145" i="2"/>
  <c r="P153" i="2"/>
  <c r="P152" i="2"/>
  <c r="T153" i="2"/>
  <c r="T152" i="2"/>
  <c r="BK150" i="2"/>
  <c r="J150" i="2"/>
  <c r="J99" i="2"/>
  <c r="J90" i="2"/>
  <c r="F116" i="2"/>
  <c r="BF122" i="2"/>
  <c r="BF124" i="2"/>
  <c r="BF126" i="2"/>
  <c r="BF130" i="2"/>
  <c r="BF131" i="2"/>
  <c r="BF132" i="2"/>
  <c r="BF135" i="2"/>
  <c r="BF136" i="2"/>
  <c r="BF137" i="2"/>
  <c r="BF139" i="2"/>
  <c r="BF140" i="2"/>
  <c r="BF143" i="2"/>
  <c r="BF144" i="2"/>
  <c r="BF146" i="2"/>
  <c r="BF147" i="2"/>
  <c r="BF155" i="2"/>
  <c r="BF156" i="2"/>
  <c r="BF157" i="2"/>
  <c r="BF158" i="2"/>
  <c r="BF159" i="2"/>
  <c r="J87" i="2"/>
  <c r="BF125" i="2"/>
  <c r="BF127" i="2"/>
  <c r="BF128" i="2"/>
  <c r="BF134" i="2"/>
  <c r="BF138" i="2"/>
  <c r="BF141" i="2"/>
  <c r="BF149" i="2"/>
  <c r="BF151" i="2"/>
  <c r="BF154" i="2"/>
  <c r="F31" i="2"/>
  <c r="AZ95" i="1" s="1"/>
  <c r="AZ94" i="1" s="1"/>
  <c r="W29" i="1" s="1"/>
  <c r="F34" i="2"/>
  <c r="BC95" i="1" s="1"/>
  <c r="BC94" i="1" s="1"/>
  <c r="W32" i="1" s="1"/>
  <c r="J31" i="2"/>
  <c r="AV95" i="1" s="1"/>
  <c r="F33" i="2"/>
  <c r="BB95" i="1"/>
  <c r="BB94" i="1"/>
  <c r="AX94" i="1" s="1"/>
  <c r="F35" i="2"/>
  <c r="BD95" i="1"/>
  <c r="BD94" i="1"/>
  <c r="W33" i="1" s="1"/>
  <c r="T120" i="2" l="1"/>
  <c r="T119" i="2"/>
  <c r="P120" i="2"/>
  <c r="P119" i="2"/>
  <c r="AU95" i="1"/>
  <c r="AU94" i="1" s="1"/>
  <c r="J153" i="2"/>
  <c r="J101" i="2" s="1"/>
  <c r="BK120" i="2"/>
  <c r="J120" i="2"/>
  <c r="J95" i="2"/>
  <c r="W31" i="1"/>
  <c r="AY94" i="1"/>
  <c r="AV94" i="1"/>
  <c r="AK29" i="1" s="1"/>
  <c r="J32" i="2"/>
  <c r="AW95" i="1"/>
  <c r="AT95" i="1"/>
  <c r="F32" i="2"/>
  <c r="BA95" i="1"/>
  <c r="BA94" i="1"/>
  <c r="W30" i="1"/>
  <c r="BK119" i="2" l="1"/>
  <c r="J119" i="2"/>
  <c r="J94" i="2"/>
  <c r="AW94" i="1"/>
  <c r="AK30" i="1" s="1"/>
  <c r="J28" i="2" l="1"/>
  <c r="AG95" i="1"/>
  <c r="AG94" i="1"/>
  <c r="AN94" i="1" s="1"/>
  <c r="AK26" i="1"/>
  <c r="AT94" i="1"/>
  <c r="J37" i="2" l="1"/>
  <c r="AN95" i="1"/>
  <c r="AK35" i="1"/>
</calcChain>
</file>

<file path=xl/sharedStrings.xml><?xml version="1.0" encoding="utf-8"?>
<sst xmlns="http://schemas.openxmlformats.org/spreadsheetml/2006/main" count="738" uniqueCount="247">
  <si>
    <t>Export Komplet</t>
  </si>
  <si>
    <t/>
  </si>
  <si>
    <t>2.0</t>
  </si>
  <si>
    <t>False</t>
  </si>
  <si>
    <t>{add14e40-daa6-49e2-b53a-18d05a2f96ce}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</si>
  <si>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</si>
  <si>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</si>
  <si>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</si>
  <si>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</si>
  <si>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</si>
  <si>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</si>
  <si>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</si>
  <si>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</si>
  <si>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240721RO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</si>
  <si>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</si>
  <si>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</si>
  <si>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Oplotenie cintorína- stavebná úprava</t>
  </si>
  <si>
    <t>JKSO:</t>
  </si>
  <si>
    <t>KS:</t>
  </si>
  <si>
    <t>Miesto:</t>
  </si>
  <si>
    <t>Svrbice, parc. č. 18/1, 736/17</t>
  </si>
  <si>
    <t>Dátum:</t>
  </si>
  <si>
    <t>24. 7. 2021</t>
  </si>
  <si>
    <t>Objednávateľ:</t>
  </si>
  <si>
    <t>IČO:</t>
  </si>
  <si>
    <t>Obec Svrbice</t>
  </si>
  <si>
    <t>IČ DPH:</t>
  </si>
  <si>
    <t>Zhotoviteľ:</t>
  </si>
  <si>
    <t>Vyplň údaj</t>
  </si>
  <si>
    <t>Projektant:</t>
  </si>
  <si>
    <t>Ing. Roman Smutný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</si>
  <si>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</si>
  <si>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</si>
  <si>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</si>
  <si>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</si>
  <si>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</si>
  <si>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</si>
  <si>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</si>
  <si>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</si>
  <si>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</si>
  <si>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</si>
  <si>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</si>
  <si>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</si>
  <si>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</si>
  <si>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</si>
  <si>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</si>
  <si>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</si>
  <si>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</si>
  <si>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</si>
  <si>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</si>
  <si>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</si>
  <si>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</si>
  <si>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</si>
  <si>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</si>
  <si>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</si>
  <si>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</si>
  <si>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</si>
  <si>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</si>
  <si>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</si>
  <si>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</si>
  <si>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</si>
  <si>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</si>
  <si>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</si>
  <si>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</si>
  <si>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</si>
  <si>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</si>
  <si>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</si>
  <si>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</si>
  <si>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</si>
  <si>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</si>
  <si>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</si>
  <si>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</si>
  <si>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</si>
  <si>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</si>
  <si>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</si>
  <si>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</si>
  <si>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</si>
  <si>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</si>
  <si>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</si>
  <si>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</si>
  <si>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</si>
  <si>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</si>
  <si>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</si>
  <si>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</si>
  <si>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</si>
  <si>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</si>
  <si>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</si>
  <si>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</si>
  <si>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</si>
  <si>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</si>
  <si>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</si>
  <si>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</si>
  <si>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</si>
  <si>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</si>
  <si>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</si>
  <si>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</si>
  <si>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</si>
  <si>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</si>
  <si>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</si>
  <si>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</si>
  <si>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</si>
  <si>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</si>
  <si>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</si>
  <si>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</si>
  <si>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</si>
  <si>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</si>
  <si>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</si>
  <si>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</si>
  <si>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</si>
  <si>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</si>
  <si>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</si>
  <si>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</si>
  <si>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133211101.S</t>
  </si>
  <si>
    <t>Hĺbenie pätky v  hornine tr. 3 súdržných - ručným náradím</t>
  </si>
  <si>
    <t>m3</t>
  </si>
  <si>
    <t>4</t>
  </si>
  <si>
    <t>2</t>
  </si>
  <si>
    <t>-1849077634</t>
  </si>
  <si>
    <t>VV</t>
  </si>
  <si>
    <t>0,45*0,45*0,8*97</t>
  </si>
  <si>
    <t>133211109.S</t>
  </si>
  <si>
    <t>Príplatok za lepivosť pri hĺbení šachiet ručným alebo pneumatickým náradím v horninách tr. 3</t>
  </si>
  <si>
    <t>-628094360</t>
  </si>
  <si>
    <t>3</t>
  </si>
  <si>
    <t>162301101.S</t>
  </si>
  <si>
    <t>Vodorovné premiestnenie výkopku po spevnenej ceste z horniny tr.1-4, do 100 m3 na vzdialenosť do 500 m</t>
  </si>
  <si>
    <t>1379315786</t>
  </si>
  <si>
    <t>167101100.S</t>
  </si>
  <si>
    <t>Nakladanie výkopku tr.1-4 ručne</t>
  </si>
  <si>
    <t>445493740</t>
  </si>
  <si>
    <t>5</t>
  </si>
  <si>
    <t>171201201.S</t>
  </si>
  <si>
    <t>Uloženie sypaniny na skládky do 100 m3</t>
  </si>
  <si>
    <t>2017309326</t>
  </si>
  <si>
    <t>6</t>
  </si>
  <si>
    <t>182001121.S</t>
  </si>
  <si>
    <t>Plošná úprava terénu pri nerovnostiach terénu nad 100-150 mm v rovine alebo na svahu do 1:5</t>
  </si>
  <si>
    <t>m2</t>
  </si>
  <si>
    <t>-830160857</t>
  </si>
  <si>
    <t>(113,5+10,0+17,8+52,0)*2,0</t>
  </si>
  <si>
    <t>7</t>
  </si>
  <si>
    <t>183101215.S</t>
  </si>
  <si>
    <t>Hĺbenie jamiek pre výsadbu v horn. 1-4 s výmenou pôdy do 50% v rovine alebo na svahu do 1:5 objemu nad 0,125 do 0,40 m3</t>
  </si>
  <si>
    <t>ks</t>
  </si>
  <si>
    <t>414376340</t>
  </si>
  <si>
    <t>8</t>
  </si>
  <si>
    <t>184102711.S</t>
  </si>
  <si>
    <t>Výsadba kríku bez balu do vopred vyhĺbenej jamky so zaliatím na svahu nad 1:2 do 1:1 výšky do 2 m</t>
  </si>
  <si>
    <t>-1852040394</t>
  </si>
  <si>
    <t>9</t>
  </si>
  <si>
    <t>M</t>
  </si>
  <si>
    <t>026610005400</t>
  </si>
  <si>
    <t>Drevina ihličnatá Tuja Smaragd, v. 100/125, solitérne vzpriameno rastúca</t>
  </si>
  <si>
    <t>1999645555</t>
  </si>
  <si>
    <t>Zvislé a kompletné konštrukcie</t>
  </si>
  <si>
    <t>10</t>
  </si>
  <si>
    <t>338121125.S</t>
  </si>
  <si>
    <t>Osadenie stĺpika železobetónového so zabetónovaním pätky o objeme do 0.20 m3</t>
  </si>
  <si>
    <t>-1866058450</t>
  </si>
  <si>
    <t>11</t>
  </si>
  <si>
    <t>592314399.pc1</t>
  </si>
  <si>
    <t>Stĺpik plotový, bariérový, betónový , šxhrxv 150x150x3000 mm- začiatočný</t>
  </si>
  <si>
    <t>-98901085</t>
  </si>
  <si>
    <t>12</t>
  </si>
  <si>
    <t>592314399.pc2</t>
  </si>
  <si>
    <t>Stĺpik plotový, bariérový, betónový , šxhrxv 150x150x3000 mm- priebežný</t>
  </si>
  <si>
    <t>1252497801</t>
  </si>
  <si>
    <t>13</t>
  </si>
  <si>
    <t>592314399.pc3</t>
  </si>
  <si>
    <t>Stĺpik plotový, bariérový, betónový , šxhrxv 150x150x1500 mm- priebežný</t>
  </si>
  <si>
    <t>1555158861</t>
  </si>
  <si>
    <t>14</t>
  </si>
  <si>
    <t>592314399.pc4</t>
  </si>
  <si>
    <t>Stĺpik plotový, bariérový, betónový , šxhrxv 150x150x3000 mm- rohový</t>
  </si>
  <si>
    <t>1617453883</t>
  </si>
  <si>
    <t>15</t>
  </si>
  <si>
    <t>3381211DMTZ</t>
  </si>
  <si>
    <t>Demontáž betón. stĺpikov oplotenia</t>
  </si>
  <si>
    <t>652493932</t>
  </si>
  <si>
    <t>16</t>
  </si>
  <si>
    <t>338171122.S</t>
  </si>
  <si>
    <t>Osadzovanie stĺpika oceľového plotového výšky nad 2 m so zabetónovaním do vopred vykopaných dier</t>
  </si>
  <si>
    <t>586419880</t>
  </si>
  <si>
    <t>17</t>
  </si>
  <si>
    <t>348131153.S</t>
  </si>
  <si>
    <t>Osadenie dosiek plotových železobetónových prefabrikovaných do drážok stĺpikov nasucho pri rozmere dosiek 500x50x2000 mm</t>
  </si>
  <si>
    <t>959039416</t>
  </si>
  <si>
    <t>2,0*0,5*357</t>
  </si>
  <si>
    <t>18</t>
  </si>
  <si>
    <t>592330001000.S</t>
  </si>
  <si>
    <t>Doska betónová plotová rovná jednostranne vzorovaná, lxvxhr 2000x500x45 mm</t>
  </si>
  <si>
    <t>-431777210</t>
  </si>
  <si>
    <t>19</t>
  </si>
  <si>
    <t>592330001100.S</t>
  </si>
  <si>
    <t>Doska betónová plotová hladká , lxvxhr 2000x500x45 mm</t>
  </si>
  <si>
    <t>1786799386</t>
  </si>
  <si>
    <t>Ostatné konštrukcie a práce-búranie</t>
  </si>
  <si>
    <t>979081111.S</t>
  </si>
  <si>
    <t>Odvoz sutiny a vybúraných hmôt na skládku do 1 km</t>
  </si>
  <si>
    <t>t</t>
  </si>
  <si>
    <t>1763113586</t>
  </si>
  <si>
    <t>21</t>
  </si>
  <si>
    <t>979081121.S</t>
  </si>
  <si>
    <t>Odvoz sutiny a vybúraných hmôt na skládku za každý ďalší 1 km</t>
  </si>
  <si>
    <t>2039052851</t>
  </si>
  <si>
    <t>5,162*20 'Prepočítané koeficientom množstva</t>
  </si>
  <si>
    <t>22</t>
  </si>
  <si>
    <t>979089612.S</t>
  </si>
  <si>
    <t>Poplatok za skladovanie - iné odpady zo stavieb a demolácií (17 09), ostatné</t>
  </si>
  <si>
    <t>-75510145</t>
  </si>
  <si>
    <t>99</t>
  </si>
  <si>
    <t>Presun hmôt HSV</t>
  </si>
  <si>
    <t>23</t>
  </si>
  <si>
    <t>998152121.S</t>
  </si>
  <si>
    <t>Presun hmôt pre obj.8152, 8153,8159,zvislá nosná konštr.monolitická betónová, výška do 3 m</t>
  </si>
  <si>
    <t>471317885</t>
  </si>
  <si>
    <t>PSV</t>
  </si>
  <si>
    <t>Práce a dodávky PSV</t>
  </si>
  <si>
    <t>767</t>
  </si>
  <si>
    <t>Konštrukcie doplnkové kovové</t>
  </si>
  <si>
    <t>24</t>
  </si>
  <si>
    <t>767914830</t>
  </si>
  <si>
    <t>Demontáž oplotenia z pletiva, výšky nad 1 do 2 m,  -0,00900t</t>
  </si>
  <si>
    <t>m</t>
  </si>
  <si>
    <t>1975163309</t>
  </si>
  <si>
    <t>25</t>
  </si>
  <si>
    <t>767915120.S</t>
  </si>
  <si>
    <t>Montáž oplotenia priebežného z profilovej ocele s hmotnosťou 1 m oplotenia do 30 kg</t>
  </si>
  <si>
    <t>1856982810</t>
  </si>
  <si>
    <t>26</t>
  </si>
  <si>
    <t>55358500PC1</t>
  </si>
  <si>
    <t>Plotová vložka 500x1850 mm, so stĺpikom, z oceľ. profilov , vrátane povrchovej úpravy</t>
  </si>
  <si>
    <t>32</t>
  </si>
  <si>
    <t>649505589</t>
  </si>
  <si>
    <t>27</t>
  </si>
  <si>
    <t>767920210.S</t>
  </si>
  <si>
    <t>Montáž vrát a vrátok k oploteniu osadzovaných na stĺpiky oceľové, s plochou jednotlivo do 2 m2</t>
  </si>
  <si>
    <t>-1878656785</t>
  </si>
  <si>
    <t>28</t>
  </si>
  <si>
    <t>553510010510.Spc</t>
  </si>
  <si>
    <t xml:space="preserve">Bránka jednokrídlová, 900x1850 mm, vrátane stĺpikov, výplň jokel </t>
  </si>
  <si>
    <t>-1512043020</t>
  </si>
  <si>
    <t>29</t>
  </si>
  <si>
    <t>998767201.S</t>
  </si>
  <si>
    <t>Presun hmôt pre kovové stavebné doplnkové konštrukcie v objektoch výšky do 6 m</t>
  </si>
  <si>
    <t>%</t>
  </si>
  <si>
    <t>1747791950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</si>
</sst>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" customHeight="1">
      <c r="AR2" s="221" t="s">
        <v>5</v>
      </c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S2" s="15" t="s">
        <v>6</v>
      </c>
      <c r="BT2" s="15" t="s">
        <v>7</v>
      </c>
    </row>
    <row r="3" spans="1:74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pans="1:74" s="1" customFormat="1" ht="12" customHeight="1">
      <c r="B5" s="18"/>
      <c r="D5" s="22" t="s">
        <v>12</v>
      </c>
      <c r="K5" s="186" t="s">
        <v>13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R5" s="18"/>
      <c r="BE5" s="183" t="s">
        <v>14</v>
      </c>
      <c r="BS5" s="15" t="s">
        <v>6</v>
      </c>
    </row>
    <row r="6" spans="1:74" s="1" customFormat="1" ht="36.9" customHeight="1">
      <c r="B6" s="18"/>
      <c r="D6" s="24" t="s">
        <v>15</v>
      </c>
      <c r="K6" s="188" t="s">
        <v>16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R6" s="18"/>
      <c r="BE6" s="184"/>
      <c r="BS6" s="15" t="s">
        <v>6</v>
      </c>
    </row>
    <row r="7" spans="1:74" s="1" customFormat="1" ht="12" customHeight="1">
      <c r="B7" s="18"/>
      <c r="D7" s="25" t="s">
        <v>17</v>
      </c>
      <c r="K7" s="23" t="s">
        <v>1</v>
      </c>
      <c r="AK7" s="25" t="s">
        <v>18</v>
      </c>
      <c r="AN7" s="23" t="s">
        <v>1</v>
      </c>
      <c r="AR7" s="18"/>
      <c r="BE7" s="184"/>
      <c r="BS7" s="15" t="s">
        <v>6</v>
      </c>
    </row>
    <row r="8" spans="1:74" s="1" customFormat="1" ht="12" customHeight="1">
      <c r="B8" s="18"/>
      <c r="D8" s="25" t="s">
        <v>19</v>
      </c>
      <c r="K8" s="23" t="s">
        <v>20</v>
      </c>
      <c r="AK8" s="25" t="s">
        <v>21</v>
      </c>
      <c r="AN8" s="26" t="s">
        <v>22</v>
      </c>
      <c r="AR8" s="18"/>
      <c r="BE8" s="184"/>
      <c r="BS8" s="15" t="s">
        <v>6</v>
      </c>
    </row>
    <row r="9" spans="1:74" s="1" customFormat="1" ht="14.4" customHeight="1">
      <c r="B9" s="18"/>
      <c r="AR9" s="18"/>
      <c r="BE9" s="184"/>
      <c r="BS9" s="15" t="s">
        <v>6</v>
      </c>
    </row>
    <row r="10" spans="1:74" s="1" customFormat="1" ht="12" customHeight="1">
      <c r="B10" s="18"/>
      <c r="D10" s="25" t="s">
        <v>23</v>
      </c>
      <c r="AK10" s="25" t="s">
        <v>24</v>
      </c>
      <c r="AN10" s="23" t="s">
        <v>1</v>
      </c>
      <c r="AR10" s="18"/>
      <c r="BE10" s="184"/>
      <c r="BS10" s="15" t="s">
        <v>6</v>
      </c>
    </row>
    <row r="11" spans="1:74" s="1" customFormat="1" ht="18.45" customHeight="1">
      <c r="B11" s="18"/>
      <c r="E11" s="23" t="s">
        <v>25</v>
      </c>
      <c r="AK11" s="25" t="s">
        <v>26</v>
      </c>
      <c r="AN11" s="23" t="s">
        <v>1</v>
      </c>
      <c r="AR11" s="18"/>
      <c r="BE11" s="184"/>
      <c r="BS11" s="15" t="s">
        <v>6</v>
      </c>
    </row>
    <row r="12" spans="1:74" s="1" customFormat="1" ht="6.9" customHeight="1">
      <c r="B12" s="18"/>
      <c r="AR12" s="18"/>
      <c r="BE12" s="184"/>
      <c r="BS12" s="15" t="s">
        <v>6</v>
      </c>
    </row>
    <row r="13" spans="1:74" s="1" customFormat="1" ht="12" customHeight="1">
      <c r="B13" s="18"/>
      <c r="D13" s="25" t="s">
        <v>27</v>
      </c>
      <c r="AK13" s="25" t="s">
        <v>24</v>
      </c>
      <c r="AN13" s="27" t="s">
        <v>28</v>
      </c>
      <c r="AR13" s="18"/>
      <c r="BE13" s="184"/>
      <c r="BS13" s="15" t="s">
        <v>6</v>
      </c>
    </row>
    <row r="14" spans="1:74" ht="13.2">
      <c r="B14" s="18"/>
      <c r="E14" s="189" t="s">
        <v>28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25" t="s">
        <v>26</v>
      </c>
      <c r="AN14" s="27" t="s">
        <v>28</v>
      </c>
      <c r="AR14" s="18"/>
      <c r="BE14" s="184"/>
      <c r="BS14" s="15" t="s">
        <v>6</v>
      </c>
    </row>
    <row r="15" spans="1:74" s="1" customFormat="1" ht="6.9" customHeight="1">
      <c r="B15" s="18"/>
      <c r="AR15" s="18"/>
      <c r="BE15" s="184"/>
      <c r="BS15" s="15" t="s">
        <v>3</v>
      </c>
    </row>
    <row r="16" spans="1:74" s="1" customFormat="1" ht="12" customHeight="1">
      <c r="B16" s="18"/>
      <c r="D16" s="25" t="s">
        <v>29</v>
      </c>
      <c r="AK16" s="25" t="s">
        <v>24</v>
      </c>
      <c r="AN16" s="23" t="s">
        <v>1</v>
      </c>
      <c r="AR16" s="18"/>
      <c r="BE16" s="184"/>
      <c r="BS16" s="15" t="s">
        <v>3</v>
      </c>
    </row>
    <row r="17" spans="1:71" s="1" customFormat="1" ht="18.45" customHeight="1">
      <c r="B17" s="18"/>
      <c r="E17" s="23" t="s">
        <v>30</v>
      </c>
      <c r="AK17" s="25" t="s">
        <v>26</v>
      </c>
      <c r="AN17" s="23" t="s">
        <v>1</v>
      </c>
      <c r="AR17" s="18"/>
      <c r="BE17" s="184"/>
      <c r="BS17" s="15" t="s">
        <v>31</v>
      </c>
    </row>
    <row r="18" spans="1:71" s="1" customFormat="1" ht="6.9" customHeight="1">
      <c r="B18" s="18"/>
      <c r="AR18" s="18"/>
      <c r="BE18" s="184"/>
      <c r="BS18" s="15" t="s">
        <v>6</v>
      </c>
    </row>
    <row r="19" spans="1:71" s="1" customFormat="1" ht="12" customHeight="1">
      <c r="B19" s="18"/>
      <c r="D19" s="25" t="s">
        <v>32</v>
      </c>
      <c r="AK19" s="25" t="s">
        <v>24</v>
      </c>
      <c r="AN19" s="23" t="s">
        <v>1</v>
      </c>
      <c r="AR19" s="18"/>
      <c r="BE19" s="184"/>
      <c r="BS19" s="15" t="s">
        <v>6</v>
      </c>
    </row>
    <row r="20" spans="1:71" s="1" customFormat="1" ht="18.45" customHeight="1">
      <c r="B20" s="18"/>
      <c r="E20" s="23" t="s">
        <v>33</v>
      </c>
      <c r="AK20" s="25" t="s">
        <v>26</v>
      </c>
      <c r="AN20" s="23" t="s">
        <v>1</v>
      </c>
      <c r="AR20" s="18"/>
      <c r="BE20" s="184"/>
      <c r="BS20" s="15" t="s">
        <v>31</v>
      </c>
    </row>
    <row r="21" spans="1:71" s="1" customFormat="1" ht="6.9" customHeight="1">
      <c r="B21" s="18"/>
      <c r="AR21" s="18"/>
      <c r="BE21" s="184"/>
    </row>
    <row r="22" spans="1:71" s="1" customFormat="1" ht="12" customHeight="1">
      <c r="B22" s="18"/>
      <c r="D22" s="25" t="s">
        <v>34</v>
      </c>
      <c r="AR22" s="18"/>
      <c r="BE22" s="184"/>
    </row>
    <row r="23" spans="1:71" s="1" customFormat="1" ht="16.5" customHeight="1">
      <c r="B23" s="18"/>
      <c r="E23" s="191" t="s">
        <v>1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R23" s="18"/>
      <c r="BE23" s="184"/>
    </row>
    <row r="24" spans="1:71" s="1" customFormat="1" ht="6.9" customHeight="1">
      <c r="B24" s="18"/>
      <c r="AR24" s="18"/>
      <c r="BE24" s="184"/>
    </row>
    <row r="25" spans="1:71" s="1" customFormat="1" ht="6.9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84"/>
    </row>
    <row r="26" spans="1:71" s="2" customFormat="1" ht="25.95" customHeight="1">
      <c r="A26" s="30"/>
      <c r="B26" s="31"/>
      <c r="C26" s="30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2">
        <f>ROUND(AG94,2)</f>
        <v>0</v>
      </c>
      <c r="AL26" s="193"/>
      <c r="AM26" s="193"/>
      <c r="AN26" s="193"/>
      <c r="AO26" s="193"/>
      <c r="AP26" s="30"/>
      <c r="AQ26" s="30"/>
      <c r="AR26" s="31"/>
      <c r="BE26" s="184"/>
    </row>
    <row r="27" spans="1:71" s="2" customFormat="1" ht="6.9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184"/>
    </row>
    <row r="28" spans="1:71" s="2" customFormat="1" ht="13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194" t="s">
        <v>36</v>
      </c>
      <c r="M28" s="194"/>
      <c r="N28" s="194"/>
      <c r="O28" s="194"/>
      <c r="P28" s="194"/>
      <c r="Q28" s="30"/>
      <c r="R28" s="30"/>
      <c r="S28" s="30"/>
      <c r="T28" s="30"/>
      <c r="U28" s="30"/>
      <c r="V28" s="30"/>
      <c r="W28" s="194" t="s">
        <v>37</v>
      </c>
      <c r="X28" s="194"/>
      <c r="Y28" s="194"/>
      <c r="Z28" s="194"/>
      <c r="AA28" s="194"/>
      <c r="AB28" s="194"/>
      <c r="AC28" s="194"/>
      <c r="AD28" s="194"/>
      <c r="AE28" s="194"/>
      <c r="AF28" s="30"/>
      <c r="AG28" s="30"/>
      <c r="AH28" s="30"/>
      <c r="AI28" s="30"/>
      <c r="AJ28" s="30"/>
      <c r="AK28" s="194" t="s">
        <v>38</v>
      </c>
      <c r="AL28" s="194"/>
      <c r="AM28" s="194"/>
      <c r="AN28" s="194"/>
      <c r="AO28" s="194"/>
      <c r="AP28" s="30"/>
      <c r="AQ28" s="30"/>
      <c r="AR28" s="31"/>
      <c r="BE28" s="184"/>
    </row>
    <row r="29" spans="1:71" s="3" customFormat="1" ht="14.4" customHeight="1">
      <c r="B29" s="35"/>
      <c r="D29" s="25" t="s">
        <v>39</v>
      </c>
      <c r="F29" s="36" t="s">
        <v>40</v>
      </c>
      <c r="L29" s="197">
        <v>0.2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35"/>
      <c r="BE29" s="185"/>
    </row>
    <row r="30" spans="1:71" s="3" customFormat="1" ht="14.4" customHeight="1">
      <c r="B30" s="35"/>
      <c r="F30" s="36" t="s">
        <v>41</v>
      </c>
      <c r="L30" s="197">
        <v>0.2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5"/>
      <c r="BE30" s="185"/>
    </row>
    <row r="31" spans="1:71" s="3" customFormat="1" ht="14.4" hidden="1" customHeight="1">
      <c r="B31" s="35"/>
      <c r="F31" s="25" t="s">
        <v>42</v>
      </c>
      <c r="L31" s="197">
        <v>0.2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5"/>
      <c r="BE31" s="185"/>
    </row>
    <row r="32" spans="1:71" s="3" customFormat="1" ht="14.4" hidden="1" customHeight="1">
      <c r="B32" s="35"/>
      <c r="F32" s="25" t="s">
        <v>43</v>
      </c>
      <c r="L32" s="197">
        <v>0.2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5"/>
      <c r="BE32" s="185"/>
    </row>
    <row r="33" spans="1:57" s="3" customFormat="1" ht="14.4" hidden="1" customHeight="1">
      <c r="B33" s="35"/>
      <c r="F33" s="36" t="s">
        <v>44</v>
      </c>
      <c r="L33" s="197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5"/>
      <c r="BE33" s="185"/>
    </row>
    <row r="34" spans="1:57" s="2" customFormat="1" ht="6.9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184"/>
    </row>
    <row r="35" spans="1:57" s="2" customFormat="1" ht="25.95" customHeight="1">
      <c r="A35" s="30"/>
      <c r="B35" s="31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198" t="s">
        <v>47</v>
      </c>
      <c r="Y35" s="199"/>
      <c r="Z35" s="199"/>
      <c r="AA35" s="199"/>
      <c r="AB35" s="199"/>
      <c r="AC35" s="39"/>
      <c r="AD35" s="39"/>
      <c r="AE35" s="39"/>
      <c r="AF35" s="39"/>
      <c r="AG35" s="39"/>
      <c r="AH35" s="39"/>
      <c r="AI35" s="39"/>
      <c r="AJ35" s="39"/>
      <c r="AK35" s="200">
        <f>SUM(AK26:AK33)</f>
        <v>0</v>
      </c>
      <c r="AL35" s="199"/>
      <c r="AM35" s="199"/>
      <c r="AN35" s="199"/>
      <c r="AO35" s="201"/>
      <c r="AP35" s="37"/>
      <c r="AQ35" s="37"/>
      <c r="AR35" s="31"/>
      <c r="BE35" s="30"/>
    </row>
    <row r="36" spans="1:57" s="2" customFormat="1" ht="6.9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" customHeight="1">
      <c r="B38" s="18"/>
      <c r="AR38" s="18"/>
    </row>
    <row r="39" spans="1:57" s="1" customFormat="1" ht="14.4" customHeight="1">
      <c r="B39" s="18"/>
      <c r="AR39" s="18"/>
    </row>
    <row r="40" spans="1:57" s="1" customFormat="1" ht="14.4" customHeight="1">
      <c r="B40" s="18"/>
      <c r="AR40" s="18"/>
    </row>
    <row r="41" spans="1:57" s="1" customFormat="1" ht="14.4" customHeight="1">
      <c r="B41" s="18"/>
      <c r="AR41" s="18"/>
    </row>
    <row r="42" spans="1:57" s="1" customFormat="1" ht="14.4" customHeight="1">
      <c r="B42" s="18"/>
      <c r="AR42" s="18"/>
    </row>
    <row r="43" spans="1:57" s="1" customFormat="1" ht="14.4" customHeight="1">
      <c r="B43" s="18"/>
      <c r="AR43" s="18"/>
    </row>
    <row r="44" spans="1:57" s="1" customFormat="1" ht="14.4" customHeight="1">
      <c r="B44" s="18"/>
      <c r="AR44" s="18"/>
    </row>
    <row r="45" spans="1:57" s="1" customFormat="1" ht="14.4" customHeight="1">
      <c r="B45" s="18"/>
      <c r="AR45" s="18"/>
    </row>
    <row r="46" spans="1:57" s="1" customFormat="1" ht="14.4" customHeight="1">
      <c r="B46" s="18"/>
      <c r="AR46" s="18"/>
    </row>
    <row r="47" spans="1:57" s="1" customFormat="1" ht="14.4" customHeight="1">
      <c r="B47" s="18"/>
      <c r="AR47" s="18"/>
    </row>
    <row r="48" spans="1:57" s="1" customFormat="1" ht="14.4" customHeight="1">
      <c r="B48" s="18"/>
      <c r="AR48" s="18"/>
    </row>
    <row r="49" spans="1:57" s="2" customFormat="1" ht="14.4" customHeight="1">
      <c r="B49" s="41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49</v>
      </c>
      <c r="AI49" s="43"/>
      <c r="AJ49" s="43"/>
      <c r="AK49" s="43"/>
      <c r="AL49" s="43"/>
      <c r="AM49" s="43"/>
      <c r="AN49" s="43"/>
      <c r="AO49" s="43"/>
      <c r="AR49" s="41"/>
    </row>
    <row r="50" spans="1:57" ht="10.199999999999999">
      <c r="B50" s="18"/>
      <c r="AR50" s="18"/>
    </row>
    <row r="51" spans="1:57" ht="10.199999999999999">
      <c r="B51" s="18"/>
      <c r="AR51" s="18"/>
    </row>
    <row r="52" spans="1:57" ht="10.199999999999999">
      <c r="B52" s="18"/>
      <c r="AR52" s="18"/>
    </row>
    <row r="53" spans="1:57" ht="10.199999999999999">
      <c r="B53" s="18"/>
      <c r="AR53" s="18"/>
    </row>
    <row r="54" spans="1:57" ht="10.199999999999999">
      <c r="B54" s="18"/>
      <c r="AR54" s="18"/>
    </row>
    <row r="55" spans="1:57" ht="10.199999999999999">
      <c r="B55" s="18"/>
      <c r="AR55" s="18"/>
    </row>
    <row r="56" spans="1:57" ht="10.199999999999999">
      <c r="B56" s="18"/>
      <c r="AR56" s="18"/>
    </row>
    <row r="57" spans="1:57" ht="10.199999999999999">
      <c r="B57" s="18"/>
      <c r="AR57" s="18"/>
    </row>
    <row r="58" spans="1:57" ht="10.199999999999999">
      <c r="B58" s="18"/>
      <c r="AR58" s="18"/>
    </row>
    <row r="59" spans="1:57" ht="10.199999999999999">
      <c r="B59" s="18"/>
      <c r="AR59" s="18"/>
    </row>
    <row r="60" spans="1:57" s="2" customFormat="1" ht="13.2">
      <c r="A60" s="30"/>
      <c r="B60" s="31"/>
      <c r="C60" s="30"/>
      <c r="D60" s="44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4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4" t="s">
        <v>50</v>
      </c>
      <c r="AI60" s="33"/>
      <c r="AJ60" s="33"/>
      <c r="AK60" s="33"/>
      <c r="AL60" s="33"/>
      <c r="AM60" s="44" t="s">
        <v>51</v>
      </c>
      <c r="AN60" s="33"/>
      <c r="AO60" s="33"/>
      <c r="AP60" s="30"/>
      <c r="AQ60" s="30"/>
      <c r="AR60" s="31"/>
      <c r="BE60" s="30"/>
    </row>
    <row r="61" spans="1:57" ht="10.199999999999999">
      <c r="B61" s="18"/>
      <c r="AR61" s="18"/>
    </row>
    <row r="62" spans="1:57" ht="10.199999999999999">
      <c r="B62" s="18"/>
      <c r="AR62" s="18"/>
    </row>
    <row r="63" spans="1:57" ht="10.199999999999999">
      <c r="B63" s="18"/>
      <c r="AR63" s="18"/>
    </row>
    <row r="64" spans="1:57" s="2" customFormat="1" ht="13.2">
      <c r="A64" s="30"/>
      <c r="B64" s="31"/>
      <c r="C64" s="30"/>
      <c r="D64" s="42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53</v>
      </c>
      <c r="AI64" s="45"/>
      <c r="AJ64" s="45"/>
      <c r="AK64" s="45"/>
      <c r="AL64" s="45"/>
      <c r="AM64" s="45"/>
      <c r="AN64" s="45"/>
      <c r="AO64" s="45"/>
      <c r="AP64" s="30"/>
      <c r="AQ64" s="30"/>
      <c r="AR64" s="31"/>
      <c r="BE64" s="30"/>
    </row>
    <row r="65" spans="1:57" ht="10.199999999999999">
      <c r="B65" s="18"/>
      <c r="AR65" s="18"/>
    </row>
    <row r="66" spans="1:57" ht="10.199999999999999">
      <c r="B66" s="18"/>
      <c r="AR66" s="18"/>
    </row>
    <row r="67" spans="1:57" ht="10.199999999999999">
      <c r="B67" s="18"/>
      <c r="AR67" s="18"/>
    </row>
    <row r="68" spans="1:57" ht="10.199999999999999">
      <c r="B68" s="18"/>
      <c r="AR68" s="18"/>
    </row>
    <row r="69" spans="1:57" ht="10.199999999999999">
      <c r="B69" s="18"/>
      <c r="AR69" s="18"/>
    </row>
    <row r="70" spans="1:57" ht="10.199999999999999">
      <c r="B70" s="18"/>
      <c r="AR70" s="18"/>
    </row>
    <row r="71" spans="1:57" ht="10.199999999999999">
      <c r="B71" s="18"/>
      <c r="AR71" s="18"/>
    </row>
    <row r="72" spans="1:57" ht="10.199999999999999">
      <c r="B72" s="18"/>
      <c r="AR72" s="18"/>
    </row>
    <row r="73" spans="1:57" ht="10.199999999999999">
      <c r="B73" s="18"/>
      <c r="AR73" s="18"/>
    </row>
    <row r="74" spans="1:57" ht="10.199999999999999">
      <c r="B74" s="18"/>
      <c r="AR74" s="18"/>
    </row>
    <row r="75" spans="1:57" s="2" customFormat="1" ht="13.2">
      <c r="A75" s="30"/>
      <c r="B75" s="31"/>
      <c r="C75" s="30"/>
      <c r="D75" s="44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4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4" t="s">
        <v>50</v>
      </c>
      <c r="AI75" s="33"/>
      <c r="AJ75" s="33"/>
      <c r="AK75" s="33"/>
      <c r="AL75" s="33"/>
      <c r="AM75" s="44" t="s">
        <v>51</v>
      </c>
      <c r="AN75" s="33"/>
      <c r="AO75" s="33"/>
      <c r="AP75" s="30"/>
      <c r="AQ75" s="30"/>
      <c r="AR75" s="31"/>
      <c r="BE75" s="30"/>
    </row>
    <row r="76" spans="1:57" s="2" customFormat="1" ht="10.199999999999999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" customHeight="1">
      <c r="A77" s="30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  <c r="BE77" s="30"/>
    </row>
    <row r="81" spans="1:90" s="2" customFormat="1" ht="6.9" customHeight="1">
      <c r="A81" s="30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  <c r="BE81" s="30"/>
    </row>
    <row r="82" spans="1:90" s="2" customFormat="1" ht="24.9" customHeight="1">
      <c r="A82" s="30"/>
      <c r="B82" s="31"/>
      <c r="C82" s="19" t="s">
        <v>54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0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0" s="4" customFormat="1" ht="12" customHeight="1">
      <c r="B84" s="50"/>
      <c r="C84" s="25" t="s">
        <v>12</v>
      </c>
      <c r="L84" s="4" t="str">
        <f>K5</f>
        <v>240721RO</v>
      </c>
      <c r="AR84" s="50"/>
    </row>
    <row r="85" spans="1:90" s="5" customFormat="1" ht="36.9" customHeight="1">
      <c r="B85" s="51"/>
      <c r="C85" s="52" t="s">
        <v>15</v>
      </c>
      <c r="L85" s="202" t="str">
        <f>K6</f>
        <v>Oplotenie cintorína- stavebná úprava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R85" s="51"/>
    </row>
    <row r="86" spans="1:90" s="2" customFormat="1" ht="6.9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0" s="2" customFormat="1" ht="12" customHeight="1">
      <c r="A87" s="30"/>
      <c r="B87" s="31"/>
      <c r="C87" s="25" t="s">
        <v>19</v>
      </c>
      <c r="D87" s="30"/>
      <c r="E87" s="30"/>
      <c r="F87" s="30"/>
      <c r="G87" s="30"/>
      <c r="H87" s="30"/>
      <c r="I87" s="30"/>
      <c r="J87" s="30"/>
      <c r="K87" s="30"/>
      <c r="L87" s="53" t="str">
        <f>IF(K8="","",K8)</f>
        <v>Svrbice, parc. č. 18/1, 736/17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21</v>
      </c>
      <c r="AJ87" s="30"/>
      <c r="AK87" s="30"/>
      <c r="AL87" s="30"/>
      <c r="AM87" s="204" t="str">
        <f>IF(AN8= "","",AN8)</f>
        <v>24. 7. 2021</v>
      </c>
      <c r="AN87" s="204"/>
      <c r="AO87" s="30"/>
      <c r="AP87" s="30"/>
      <c r="AQ87" s="30"/>
      <c r="AR87" s="31"/>
      <c r="BE87" s="30"/>
    </row>
    <row r="88" spans="1:90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0" s="2" customFormat="1" ht="15.15" customHeight="1">
      <c r="A89" s="30"/>
      <c r="B89" s="31"/>
      <c r="C89" s="25" t="s">
        <v>23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Obec Svrbice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29</v>
      </c>
      <c r="AJ89" s="30"/>
      <c r="AK89" s="30"/>
      <c r="AL89" s="30"/>
      <c r="AM89" s="205" t="str">
        <f>IF(E17="","",E17)</f>
        <v>Ing. Roman Smutný</v>
      </c>
      <c r="AN89" s="206"/>
      <c r="AO89" s="206"/>
      <c r="AP89" s="206"/>
      <c r="AQ89" s="30"/>
      <c r="AR89" s="31"/>
      <c r="AS89" s="207" t="s">
        <v>55</v>
      </c>
      <c r="AT89" s="208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0"/>
    </row>
    <row r="90" spans="1:90" s="2" customFormat="1" ht="15.15" customHeight="1">
      <c r="A90" s="30"/>
      <c r="B90" s="31"/>
      <c r="C90" s="25" t="s">
        <v>27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32</v>
      </c>
      <c r="AJ90" s="30"/>
      <c r="AK90" s="30"/>
      <c r="AL90" s="30"/>
      <c r="AM90" s="205" t="str">
        <f>IF(E20="","",E20)</f>
        <v xml:space="preserve"> </v>
      </c>
      <c r="AN90" s="206"/>
      <c r="AO90" s="206"/>
      <c r="AP90" s="206"/>
      <c r="AQ90" s="30"/>
      <c r="AR90" s="31"/>
      <c r="AS90" s="209"/>
      <c r="AT90" s="210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0"/>
    </row>
    <row r="91" spans="1:90" s="2" customFormat="1" ht="10.8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09"/>
      <c r="AT91" s="210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0"/>
    </row>
    <row r="92" spans="1:90" s="2" customFormat="1" ht="29.25" customHeight="1">
      <c r="A92" s="30"/>
      <c r="B92" s="31"/>
      <c r="C92" s="211" t="s">
        <v>56</v>
      </c>
      <c r="D92" s="212"/>
      <c r="E92" s="212"/>
      <c r="F92" s="212"/>
      <c r="G92" s="212"/>
      <c r="H92" s="59"/>
      <c r="I92" s="213" t="s">
        <v>57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4" t="s">
        <v>58</v>
      </c>
      <c r="AH92" s="212"/>
      <c r="AI92" s="212"/>
      <c r="AJ92" s="212"/>
      <c r="AK92" s="212"/>
      <c r="AL92" s="212"/>
      <c r="AM92" s="212"/>
      <c r="AN92" s="213" t="s">
        <v>59</v>
      </c>
      <c r="AO92" s="212"/>
      <c r="AP92" s="215"/>
      <c r="AQ92" s="60" t="s">
        <v>60</v>
      </c>
      <c r="AR92" s="31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  <c r="BE92" s="30"/>
    </row>
    <row r="93" spans="1:90" s="2" customFormat="1" ht="10.8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0"/>
    </row>
    <row r="94" spans="1:90" s="6" customFormat="1" ht="32.4" customHeight="1">
      <c r="B94" s="67"/>
      <c r="C94" s="68" t="s">
        <v>73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19">
        <f>ROUND(AG95,2)</f>
        <v>0</v>
      </c>
      <c r="AH94" s="219"/>
      <c r="AI94" s="219"/>
      <c r="AJ94" s="219"/>
      <c r="AK94" s="219"/>
      <c r="AL94" s="219"/>
      <c r="AM94" s="219"/>
      <c r="AN94" s="220">
        <f>SUM(AG94,AT94)</f>
        <v>0</v>
      </c>
      <c r="AO94" s="220"/>
      <c r="AP94" s="220"/>
      <c r="AQ94" s="71" t="s">
        <v>1</v>
      </c>
      <c r="AR94" s="67"/>
      <c r="AS94" s="72">
        <f>ROUND(AS95,2)</f>
        <v>0</v>
      </c>
      <c r="AT94" s="73">
        <f>ROUND(SUM(AV94:AW94),2)</f>
        <v>0</v>
      </c>
      <c r="AU94" s="74">
        <f>ROUND(AU95,5)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ROUND(AZ95,2)</f>
        <v>0</v>
      </c>
      <c r="BA94" s="73">
        <f>ROUND(BA95,2)</f>
        <v>0</v>
      </c>
      <c r="BB94" s="73">
        <f>ROUND(BB95,2)</f>
        <v>0</v>
      </c>
      <c r="BC94" s="73">
        <f>ROUND(BC95,2)</f>
        <v>0</v>
      </c>
      <c r="BD94" s="75">
        <f>ROUND(BD95,2)</f>
        <v>0</v>
      </c>
      <c r="BS94" s="76" t="s">
        <v>74</v>
      </c>
      <c r="BT94" s="76" t="s">
        <v>75</v>
      </c>
      <c r="BV94" s="76" t="s">
        <v>76</v>
      </c>
      <c r="BW94" s="76" t="s">
        <v>4</v>
      </c>
      <c r="BX94" s="76" t="s">
        <v>77</v>
      </c>
      <c r="CL94" s="76" t="s">
        <v>1</v>
      </c>
    </row>
    <row r="95" spans="1:90" s="7" customFormat="1" ht="24.75" customHeight="1">
      <c r="A95" s="77" t="s">
        <v>78</v>
      </c>
      <c r="B95" s="78"/>
      <c r="C95" s="79"/>
      <c r="D95" s="218" t="s">
        <v>13</v>
      </c>
      <c r="E95" s="218"/>
      <c r="F95" s="218"/>
      <c r="G95" s="218"/>
      <c r="H95" s="218"/>
      <c r="I95" s="80"/>
      <c r="J95" s="218" t="s">
        <v>16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6">
        <f>'240721RO - Oplotenie cint...'!J28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81" t="s">
        <v>79</v>
      </c>
      <c r="AR95" s="78"/>
      <c r="AS95" s="82">
        <v>0</v>
      </c>
      <c r="AT95" s="83">
        <f>ROUND(SUM(AV95:AW95),2)</f>
        <v>0</v>
      </c>
      <c r="AU95" s="84">
        <f>'240721RO - Oplotenie cint...'!P119</f>
        <v>0</v>
      </c>
      <c r="AV95" s="83">
        <f>'240721RO - Oplotenie cint...'!J31</f>
        <v>0</v>
      </c>
      <c r="AW95" s="83">
        <f>'240721RO - Oplotenie cint...'!J32</f>
        <v>0</v>
      </c>
      <c r="AX95" s="83">
        <f>'240721RO - Oplotenie cint...'!J33</f>
        <v>0</v>
      </c>
      <c r="AY95" s="83">
        <f>'240721RO - Oplotenie cint...'!J34</f>
        <v>0</v>
      </c>
      <c r="AZ95" s="83">
        <f>'240721RO - Oplotenie cint...'!F31</f>
        <v>0</v>
      </c>
      <c r="BA95" s="83">
        <f>'240721RO - Oplotenie cint...'!F32</f>
        <v>0</v>
      </c>
      <c r="BB95" s="83">
        <f>'240721RO - Oplotenie cint...'!F33</f>
        <v>0</v>
      </c>
      <c r="BC95" s="83">
        <f>'240721RO - Oplotenie cint...'!F34</f>
        <v>0</v>
      </c>
      <c r="BD95" s="85">
        <f>'240721RO - Oplotenie cint...'!F35</f>
        <v>0</v>
      </c>
      <c r="BT95" s="86" t="s">
        <v>80</v>
      </c>
      <c r="BU95" s="86" t="s">
        <v>81</v>
      </c>
      <c r="BV95" s="86" t="s">
        <v>76</v>
      </c>
      <c r="BW95" s="86" t="s">
        <v>4</v>
      </c>
      <c r="BX95" s="86" t="s">
        <v>77</v>
      </c>
      <c r="CL95" s="86" t="s">
        <v>1</v>
      </c>
    </row>
    <row r="96" spans="1:90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" customHeight="1">
      <c r="A97" s="30"/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40721RO - Oplotenie cint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60"/>
  <sheetViews>
    <sheetView showGridLines="0" tabSelected="1" workbookViewId="0">
      <selection activeCell="W17" sqref="W17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1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5" t="s">
        <v>4</v>
      </c>
    </row>
    <row r="3" spans="1:46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pans="1:46" s="1" customFormat="1" ht="24.9" customHeight="1">
      <c r="B4" s="18"/>
      <c r="D4" s="19" t="s">
        <v>82</v>
      </c>
      <c r="L4" s="18"/>
      <c r="M4" s="87" t="s">
        <v>9</v>
      </c>
      <c r="AT4" s="15" t="s">
        <v>3</v>
      </c>
    </row>
    <row r="5" spans="1:46" s="1" customFormat="1" ht="6.9" customHeight="1">
      <c r="B5" s="18"/>
      <c r="L5" s="18"/>
    </row>
    <row r="6" spans="1:46" s="2" customFormat="1" ht="12" customHeight="1">
      <c r="A6" s="30"/>
      <c r="B6" s="31"/>
      <c r="C6" s="30"/>
      <c r="D6" s="25" t="s">
        <v>15</v>
      </c>
      <c r="E6" s="30"/>
      <c r="F6" s="30"/>
      <c r="G6" s="30"/>
      <c r="H6" s="30"/>
      <c r="I6" s="30"/>
      <c r="J6" s="30"/>
      <c r="K6" s="30"/>
      <c r="L6" s="41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46" s="2" customFormat="1" ht="16.5" customHeight="1">
      <c r="A7" s="30"/>
      <c r="B7" s="31"/>
      <c r="C7" s="30"/>
      <c r="D7" s="30"/>
      <c r="E7" s="202" t="s">
        <v>16</v>
      </c>
      <c r="F7" s="222"/>
      <c r="G7" s="222"/>
      <c r="H7" s="222"/>
      <c r="I7" s="30"/>
      <c r="J7" s="30"/>
      <c r="K7" s="30"/>
      <c r="L7" s="41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46" s="2" customFormat="1" ht="10.199999999999999">
      <c r="A8" s="30"/>
      <c r="B8" s="31"/>
      <c r="C8" s="30"/>
      <c r="D8" s="30"/>
      <c r="E8" s="30"/>
      <c r="F8" s="30"/>
      <c r="G8" s="30"/>
      <c r="H8" s="30"/>
      <c r="I8" s="30"/>
      <c r="J8" s="30"/>
      <c r="K8" s="30"/>
      <c r="L8" s="41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2" customHeight="1">
      <c r="A9" s="30"/>
      <c r="B9" s="31"/>
      <c r="C9" s="30"/>
      <c r="D9" s="25" t="s">
        <v>17</v>
      </c>
      <c r="E9" s="30"/>
      <c r="F9" s="23" t="s">
        <v>1</v>
      </c>
      <c r="G9" s="30"/>
      <c r="H9" s="30"/>
      <c r="I9" s="25" t="s">
        <v>18</v>
      </c>
      <c r="J9" s="23" t="s">
        <v>1</v>
      </c>
      <c r="K9" s="30"/>
      <c r="L9" s="4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5" t="s">
        <v>19</v>
      </c>
      <c r="E10" s="30"/>
      <c r="F10" s="23" t="s">
        <v>20</v>
      </c>
      <c r="G10" s="30"/>
      <c r="H10" s="30"/>
      <c r="I10" s="25" t="s">
        <v>21</v>
      </c>
      <c r="J10" s="54"/>
      <c r="K10" s="30"/>
      <c r="L10" s="4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0.8" customHeight="1">
      <c r="A11" s="30"/>
      <c r="B11" s="31"/>
      <c r="C11" s="30"/>
      <c r="D11" s="30"/>
      <c r="E11" s="30"/>
      <c r="F11" s="30"/>
      <c r="G11" s="30"/>
      <c r="H11" s="30"/>
      <c r="I11" s="30"/>
      <c r="J11" s="30"/>
      <c r="K11" s="30"/>
      <c r="L11" s="4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23</v>
      </c>
      <c r="E12" s="30"/>
      <c r="F12" s="30"/>
      <c r="G12" s="30"/>
      <c r="H12" s="30"/>
      <c r="I12" s="25" t="s">
        <v>24</v>
      </c>
      <c r="J12" s="23" t="s">
        <v>1</v>
      </c>
      <c r="K12" s="30"/>
      <c r="L12" s="4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8" customHeight="1">
      <c r="A13" s="30"/>
      <c r="B13" s="31"/>
      <c r="C13" s="30"/>
      <c r="D13" s="30"/>
      <c r="E13" s="23" t="s">
        <v>25</v>
      </c>
      <c r="F13" s="30"/>
      <c r="G13" s="30"/>
      <c r="H13" s="30"/>
      <c r="I13" s="25" t="s">
        <v>26</v>
      </c>
      <c r="J13" s="23" t="s">
        <v>1</v>
      </c>
      <c r="K13" s="30"/>
      <c r="L13" s="4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6.9" customHeight="1">
      <c r="A14" s="30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41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2" customHeight="1">
      <c r="A15" s="30"/>
      <c r="B15" s="31"/>
      <c r="C15" s="30"/>
      <c r="D15" s="25" t="s">
        <v>27</v>
      </c>
      <c r="E15" s="30"/>
      <c r="F15" s="30"/>
      <c r="G15" s="30"/>
      <c r="H15" s="30"/>
      <c r="I15" s="25" t="s">
        <v>24</v>
      </c>
      <c r="J15" s="26" t="str">
        <f>'Rekapitulácia stavby'!AN13</f>
        <v>Vyplň údaj</v>
      </c>
      <c r="K15" s="30"/>
      <c r="L15" s="4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8" customHeight="1">
      <c r="A16" s="30"/>
      <c r="B16" s="31"/>
      <c r="C16" s="30"/>
      <c r="D16" s="30"/>
      <c r="E16" s="223" t="str">
        <f>'Rekapitulácia stavby'!E14</f>
        <v>Vyplň údaj</v>
      </c>
      <c r="F16" s="186"/>
      <c r="G16" s="186"/>
      <c r="H16" s="186"/>
      <c r="I16" s="25" t="s">
        <v>26</v>
      </c>
      <c r="J16" s="26" t="str">
        <f>'Rekapitulácia stavby'!AN14</f>
        <v>Vyplň údaj</v>
      </c>
      <c r="K16" s="30"/>
      <c r="L16" s="41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52" s="2" customFormat="1" ht="6.9" customHeight="1">
      <c r="A17" s="30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4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52" s="2" customFormat="1" ht="12" customHeight="1">
      <c r="A18" s="30"/>
      <c r="B18" s="31"/>
      <c r="C18" s="30"/>
      <c r="D18" s="25" t="s">
        <v>29</v>
      </c>
      <c r="E18" s="30"/>
      <c r="F18" s="30"/>
      <c r="G18" s="30"/>
      <c r="H18" s="30"/>
      <c r="I18" s="25" t="s">
        <v>24</v>
      </c>
      <c r="J18" s="23" t="s">
        <v>1</v>
      </c>
      <c r="K18" s="30"/>
      <c r="L18" s="4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52" s="2" customFormat="1" ht="18" customHeight="1">
      <c r="A19" s="30"/>
      <c r="B19" s="31"/>
      <c r="C19" s="30"/>
      <c r="D19" s="30"/>
      <c r="E19" s="23" t="s">
        <v>30</v>
      </c>
      <c r="F19" s="30"/>
      <c r="G19" s="30"/>
      <c r="H19" s="30"/>
      <c r="I19" s="25" t="s">
        <v>26</v>
      </c>
      <c r="J19" s="23" t="s">
        <v>1</v>
      </c>
      <c r="K19" s="30"/>
      <c r="L19" s="41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52" s="2" customFormat="1" ht="6.9" customHeight="1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4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52" s="2" customFormat="1" ht="12" customHeight="1">
      <c r="A21" s="30"/>
      <c r="B21" s="31"/>
      <c r="C21" s="30"/>
      <c r="D21" s="25" t="s">
        <v>32</v>
      </c>
      <c r="E21" s="30"/>
      <c r="F21" s="30"/>
      <c r="G21" s="30"/>
      <c r="H21" s="30"/>
      <c r="I21" s="25" t="s">
        <v>24</v>
      </c>
      <c r="J21" s="23" t="str">
        <f>IF('Rekapitulácia stavby'!AN19="","",'Rekapitulácia stavby'!AN19)</f>
        <v/>
      </c>
      <c r="K21" s="30"/>
      <c r="L21" s="41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52" s="2" customFormat="1" ht="18" customHeight="1">
      <c r="A22" s="30"/>
      <c r="B22" s="31"/>
      <c r="C22" s="30"/>
      <c r="D22" s="30"/>
      <c r="E22" s="23" t="str">
        <f>IF('Rekapitulácia stavby'!E20="","",'Rekapitulácia stavby'!E20)</f>
        <v xml:space="preserve"> </v>
      </c>
      <c r="F22" s="30"/>
      <c r="G22" s="30"/>
      <c r="H22" s="30"/>
      <c r="I22" s="25" t="s">
        <v>26</v>
      </c>
      <c r="J22" s="23" t="str">
        <f>IF('Rekapitulácia stavby'!AN20="","",'Rekapitulácia stavby'!AN20)</f>
        <v/>
      </c>
      <c r="K22" s="30"/>
      <c r="L22" s="41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52" s="2" customFormat="1" ht="6.9" customHeight="1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41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52" s="2" customFormat="1" ht="12" customHeight="1">
      <c r="A24" s="30"/>
      <c r="B24" s="31"/>
      <c r="C24" s="30"/>
      <c r="D24" s="25" t="s">
        <v>34</v>
      </c>
      <c r="E24" s="30"/>
      <c r="F24" s="30"/>
      <c r="G24" s="30"/>
      <c r="H24" s="30"/>
      <c r="I24" s="30"/>
      <c r="J24" s="30"/>
      <c r="K24" s="30"/>
      <c r="L24" s="4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52" s="8" customFormat="1" ht="16.5" customHeight="1">
      <c r="A25" s="88"/>
      <c r="B25" s="89"/>
      <c r="C25" s="88"/>
      <c r="D25" s="88"/>
      <c r="E25" s="191" t="s">
        <v>1</v>
      </c>
      <c r="F25" s="191"/>
      <c r="G25" s="191"/>
      <c r="H25" s="191"/>
      <c r="I25" s="88"/>
      <c r="J25" s="88"/>
      <c r="K25" s="88"/>
      <c r="L25" s="90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</row>
    <row r="26" spans="1:52" s="2" customFormat="1" ht="6.9" customHeight="1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4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52" s="2" customFormat="1" ht="6.9" customHeight="1">
      <c r="A27" s="30"/>
      <c r="B27" s="31"/>
      <c r="C27" s="30"/>
      <c r="D27" s="65"/>
      <c r="E27" s="65"/>
      <c r="F27" s="65"/>
      <c r="G27" s="65"/>
      <c r="H27" s="65"/>
      <c r="I27" s="65"/>
      <c r="J27" s="65"/>
      <c r="K27" s="65"/>
      <c r="L27" s="41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52" s="2" customFormat="1" ht="25.35" customHeight="1">
      <c r="A28" s="30"/>
      <c r="B28" s="31"/>
      <c r="C28" s="30"/>
      <c r="D28" s="91" t="s">
        <v>35</v>
      </c>
      <c r="E28" s="30"/>
      <c r="F28" s="30"/>
      <c r="G28" s="30"/>
      <c r="H28" s="30"/>
      <c r="I28" s="30"/>
      <c r="J28" s="70">
        <f>ROUND(J119, 2)</f>
        <v>0</v>
      </c>
      <c r="K28" s="30"/>
      <c r="L28" s="4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52" s="2" customFormat="1" ht="6.9" customHeight="1">
      <c r="A29" s="30"/>
      <c r="B29" s="31"/>
      <c r="C29" s="30"/>
      <c r="D29" s="65"/>
      <c r="E29" s="65"/>
      <c r="F29" s="65"/>
      <c r="G29" s="65"/>
      <c r="H29" s="65"/>
      <c r="I29" s="65"/>
      <c r="J29" s="65"/>
      <c r="K29" s="65"/>
      <c r="L29" s="92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</row>
    <row r="30" spans="1:52" s="2" customFormat="1" ht="14.4" customHeight="1">
      <c r="A30" s="30"/>
      <c r="B30" s="31"/>
      <c r="C30" s="30"/>
      <c r="D30" s="30"/>
      <c r="E30" s="30"/>
      <c r="F30" s="34" t="s">
        <v>37</v>
      </c>
      <c r="G30" s="30"/>
      <c r="H30" s="30"/>
      <c r="I30" s="34" t="s">
        <v>36</v>
      </c>
      <c r="J30" s="34" t="s">
        <v>38</v>
      </c>
      <c r="K30" s="30"/>
      <c r="L30" s="92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</row>
    <row r="31" spans="1:52" s="2" customFormat="1" ht="14.4" customHeight="1">
      <c r="A31" s="30"/>
      <c r="B31" s="31"/>
      <c r="C31" s="30"/>
      <c r="D31" s="94" t="s">
        <v>39</v>
      </c>
      <c r="E31" s="36" t="s">
        <v>40</v>
      </c>
      <c r="F31" s="95">
        <f>ROUND((SUM(BE119:BE159)),  2)</f>
        <v>0</v>
      </c>
      <c r="G31" s="93"/>
      <c r="H31" s="93"/>
      <c r="I31" s="96">
        <v>0.2</v>
      </c>
      <c r="J31" s="95">
        <f>ROUND(((SUM(BE119:BE159))*I31),  2)</f>
        <v>0</v>
      </c>
      <c r="K31" s="30"/>
      <c r="L31" s="4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52" s="2" customFormat="1" ht="14.4" customHeight="1">
      <c r="A32" s="30"/>
      <c r="B32" s="31"/>
      <c r="C32" s="30"/>
      <c r="D32" s="30"/>
      <c r="E32" s="36" t="s">
        <v>41</v>
      </c>
      <c r="F32" s="95">
        <f>ROUND((SUM(BF119:BF159)),  2)</f>
        <v>0</v>
      </c>
      <c r="G32" s="93"/>
      <c r="H32" s="93"/>
      <c r="I32" s="96">
        <v>0.2</v>
      </c>
      <c r="J32" s="95">
        <f>ROUND(((SUM(BF119:BF159))*I32),  2)</f>
        <v>0</v>
      </c>
      <c r="K32" s="30"/>
      <c r="L32" s="4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52" s="2" customFormat="1" ht="14.4" hidden="1" customHeight="1">
      <c r="A33" s="30"/>
      <c r="B33" s="31"/>
      <c r="C33" s="30"/>
      <c r="D33" s="30"/>
      <c r="E33" s="25" t="s">
        <v>42</v>
      </c>
      <c r="F33" s="97">
        <f>ROUND((SUM(BG119:BG159)),  2)</f>
        <v>0</v>
      </c>
      <c r="G33" s="30"/>
      <c r="H33" s="30"/>
      <c r="I33" s="98">
        <v>0.2</v>
      </c>
      <c r="J33" s="97">
        <f>0</f>
        <v>0</v>
      </c>
      <c r="K33" s="30"/>
      <c r="L33" s="92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</row>
    <row r="34" spans="1:52" s="2" customFormat="1" ht="14.4" hidden="1" customHeight="1">
      <c r="A34" s="30"/>
      <c r="B34" s="31"/>
      <c r="C34" s="30"/>
      <c r="D34" s="30"/>
      <c r="E34" s="25" t="s">
        <v>43</v>
      </c>
      <c r="F34" s="97">
        <f>ROUND((SUM(BH119:BH159)),  2)</f>
        <v>0</v>
      </c>
      <c r="G34" s="30"/>
      <c r="H34" s="30"/>
      <c r="I34" s="98">
        <v>0.2</v>
      </c>
      <c r="J34" s="97">
        <f>0</f>
        <v>0</v>
      </c>
      <c r="K34" s="30"/>
      <c r="L34" s="4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52" s="2" customFormat="1" ht="14.4" hidden="1" customHeight="1">
      <c r="A35" s="30"/>
      <c r="B35" s="31"/>
      <c r="C35" s="30"/>
      <c r="D35" s="30"/>
      <c r="E35" s="36" t="s">
        <v>44</v>
      </c>
      <c r="F35" s="95">
        <f>ROUND((SUM(BI119:BI159)),  2)</f>
        <v>0</v>
      </c>
      <c r="G35" s="93"/>
      <c r="H35" s="93"/>
      <c r="I35" s="96">
        <v>0</v>
      </c>
      <c r="J35" s="95">
        <f>0</f>
        <v>0</v>
      </c>
      <c r="K35" s="30"/>
      <c r="L35" s="41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52" s="2" customFormat="1" ht="6.9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41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52" s="2" customFormat="1" ht="25.35" customHeight="1">
      <c r="A37" s="30"/>
      <c r="B37" s="31"/>
      <c r="C37" s="99"/>
      <c r="D37" s="100" t="s">
        <v>45</v>
      </c>
      <c r="E37" s="59"/>
      <c r="F37" s="59"/>
      <c r="G37" s="101" t="s">
        <v>46</v>
      </c>
      <c r="H37" s="102" t="s">
        <v>47</v>
      </c>
      <c r="I37" s="59"/>
      <c r="J37" s="103">
        <f>SUM(J28:J35)</f>
        <v>0</v>
      </c>
      <c r="K37" s="104"/>
      <c r="L37" s="41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52" s="2" customFormat="1" ht="14.4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1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52" s="1" customFormat="1" ht="14.4" customHeight="1">
      <c r="B39" s="18"/>
      <c r="L39" s="18"/>
    </row>
    <row r="40" spans="1:52" s="1" customFormat="1" ht="14.4" customHeight="1">
      <c r="B40" s="18"/>
      <c r="L40" s="18"/>
    </row>
    <row r="41" spans="1:52" s="1" customFormat="1" ht="14.4" customHeight="1">
      <c r="B41" s="18"/>
      <c r="L41" s="18"/>
    </row>
    <row r="42" spans="1:52" s="1" customFormat="1" ht="14.4" customHeight="1">
      <c r="B42" s="18"/>
      <c r="L42" s="18"/>
    </row>
    <row r="43" spans="1:52" s="1" customFormat="1" ht="14.4" customHeight="1">
      <c r="B43" s="18"/>
      <c r="L43" s="18"/>
    </row>
    <row r="44" spans="1:52" s="1" customFormat="1" ht="14.4" customHeight="1">
      <c r="B44" s="18"/>
      <c r="L44" s="18"/>
    </row>
    <row r="45" spans="1:52" s="1" customFormat="1" ht="14.4" customHeight="1">
      <c r="B45" s="18"/>
      <c r="L45" s="18"/>
    </row>
    <row r="46" spans="1:52" s="1" customFormat="1" ht="14.4" customHeight="1">
      <c r="B46" s="18"/>
      <c r="L46" s="18"/>
    </row>
    <row r="47" spans="1:52" s="1" customFormat="1" ht="14.4" customHeight="1">
      <c r="B47" s="18"/>
      <c r="L47" s="18"/>
    </row>
    <row r="48" spans="1:52" s="1" customFormat="1" ht="14.4" customHeight="1">
      <c r="B48" s="18"/>
      <c r="L48" s="18"/>
    </row>
    <row r="49" spans="1:31" s="1" customFormat="1" ht="14.4" customHeight="1">
      <c r="B49" s="18"/>
      <c r="L49" s="18"/>
    </row>
    <row r="50" spans="1:31" s="2" customFormat="1" ht="14.4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 ht="10.199999999999999">
      <c r="B51" s="18"/>
      <c r="L51" s="18"/>
    </row>
    <row r="52" spans="1:31" ht="10.199999999999999">
      <c r="B52" s="18"/>
      <c r="L52" s="18"/>
    </row>
    <row r="53" spans="1:31" ht="10.199999999999999">
      <c r="B53" s="18"/>
      <c r="L53" s="18"/>
    </row>
    <row r="54" spans="1:31" ht="10.199999999999999">
      <c r="B54" s="18"/>
      <c r="L54" s="18"/>
    </row>
    <row r="55" spans="1:31" ht="10.199999999999999">
      <c r="B55" s="18"/>
      <c r="L55" s="18"/>
    </row>
    <row r="56" spans="1:31" ht="10.199999999999999">
      <c r="B56" s="18"/>
      <c r="L56" s="18"/>
    </row>
    <row r="57" spans="1:31" ht="10.199999999999999">
      <c r="B57" s="18"/>
      <c r="L57" s="18"/>
    </row>
    <row r="58" spans="1:31" ht="10.199999999999999">
      <c r="B58" s="18"/>
      <c r="L58" s="18"/>
    </row>
    <row r="59" spans="1:31" ht="10.199999999999999">
      <c r="B59" s="18"/>
      <c r="L59" s="18"/>
    </row>
    <row r="60" spans="1:31" ht="10.199999999999999">
      <c r="B60" s="18"/>
      <c r="L60" s="18"/>
    </row>
    <row r="61" spans="1:31" s="2" customFormat="1" ht="13.2">
      <c r="A61" s="30"/>
      <c r="B61" s="31"/>
      <c r="C61" s="30"/>
      <c r="D61" s="44" t="s">
        <v>50</v>
      </c>
      <c r="E61" s="33"/>
      <c r="F61" s="105" t="s">
        <v>51</v>
      </c>
      <c r="G61" s="44" t="s">
        <v>50</v>
      </c>
      <c r="H61" s="33"/>
      <c r="I61" s="33"/>
      <c r="J61" s="106" t="s">
        <v>51</v>
      </c>
      <c r="K61" s="33"/>
      <c r="L61" s="4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18"/>
      <c r="L62" s="18"/>
    </row>
    <row r="63" spans="1:31" ht="10.199999999999999">
      <c r="B63" s="18"/>
      <c r="L63" s="18"/>
    </row>
    <row r="64" spans="1:31" ht="10.199999999999999">
      <c r="B64" s="18"/>
      <c r="L64" s="18"/>
    </row>
    <row r="65" spans="1:31" s="2" customFormat="1" ht="13.2">
      <c r="A65" s="30"/>
      <c r="B65" s="31"/>
      <c r="C65" s="30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18"/>
      <c r="L66" s="18"/>
    </row>
    <row r="67" spans="1:31" ht="10.199999999999999">
      <c r="B67" s="18"/>
      <c r="L67" s="18"/>
    </row>
    <row r="68" spans="1:31" ht="10.199999999999999">
      <c r="B68" s="18"/>
      <c r="L68" s="18"/>
    </row>
    <row r="69" spans="1:31" ht="10.199999999999999">
      <c r="B69" s="18"/>
      <c r="L69" s="18"/>
    </row>
    <row r="70" spans="1:31" ht="10.199999999999999">
      <c r="B70" s="18"/>
      <c r="L70" s="18"/>
    </row>
    <row r="71" spans="1:31" ht="10.199999999999999">
      <c r="B71" s="18"/>
      <c r="L71" s="18"/>
    </row>
    <row r="72" spans="1:31" ht="10.199999999999999">
      <c r="B72" s="18"/>
      <c r="L72" s="18"/>
    </row>
    <row r="73" spans="1:31" ht="10.199999999999999">
      <c r="B73" s="18"/>
      <c r="L73" s="18"/>
    </row>
    <row r="74" spans="1:31" ht="10.199999999999999">
      <c r="B74" s="18"/>
      <c r="L74" s="18"/>
    </row>
    <row r="75" spans="1:31" ht="10.199999999999999">
      <c r="B75" s="18"/>
      <c r="L75" s="18"/>
    </row>
    <row r="76" spans="1:31" s="2" customFormat="1" ht="13.2">
      <c r="A76" s="30"/>
      <c r="B76" s="31"/>
      <c r="C76" s="30"/>
      <c r="D76" s="44" t="s">
        <v>50</v>
      </c>
      <c r="E76" s="33"/>
      <c r="F76" s="105" t="s">
        <v>51</v>
      </c>
      <c r="G76" s="44" t="s">
        <v>50</v>
      </c>
      <c r="H76" s="33"/>
      <c r="I76" s="33"/>
      <c r="J76" s="106" t="s">
        <v>51</v>
      </c>
      <c r="K76" s="33"/>
      <c r="L76" s="4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19" t="s">
        <v>83</v>
      </c>
      <c r="D82" s="30"/>
      <c r="E82" s="30"/>
      <c r="F82" s="30"/>
      <c r="G82" s="30"/>
      <c r="H82" s="30"/>
      <c r="I82" s="30"/>
      <c r="J82" s="30"/>
      <c r="K82" s="30"/>
      <c r="L82" s="4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15</v>
      </c>
      <c r="D84" s="30"/>
      <c r="E84" s="30"/>
      <c r="F84" s="30"/>
      <c r="G84" s="30"/>
      <c r="H84" s="30"/>
      <c r="I84" s="30"/>
      <c r="J84" s="30"/>
      <c r="K84" s="30"/>
      <c r="L84" s="4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02" t="str">
        <f>E7</f>
        <v>Oplotenie cintorína- stavebná úprava</v>
      </c>
      <c r="F85" s="222"/>
      <c r="G85" s="222"/>
      <c r="H85" s="222"/>
      <c r="I85" s="30"/>
      <c r="J85" s="30"/>
      <c r="K85" s="30"/>
      <c r="L85" s="4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6.9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41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2" customHeight="1">
      <c r="A87" s="30"/>
      <c r="B87" s="31"/>
      <c r="C87" s="25" t="s">
        <v>19</v>
      </c>
      <c r="D87" s="30"/>
      <c r="E87" s="30"/>
      <c r="F87" s="23" t="str">
        <f>F10</f>
        <v>Svrbice, parc. č. 18/1, 736/17</v>
      </c>
      <c r="G87" s="30"/>
      <c r="H87" s="30"/>
      <c r="I87" s="25" t="s">
        <v>21</v>
      </c>
      <c r="J87" s="54" t="str">
        <f>IF(J10="","",J10)</f>
        <v/>
      </c>
      <c r="K87" s="30"/>
      <c r="L87" s="4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5.15" customHeight="1">
      <c r="A89" s="30"/>
      <c r="B89" s="31"/>
      <c r="C89" s="25" t="s">
        <v>23</v>
      </c>
      <c r="D89" s="30"/>
      <c r="E89" s="30"/>
      <c r="F89" s="23" t="str">
        <f>E13</f>
        <v>Obec Svrbice</v>
      </c>
      <c r="G89" s="30"/>
      <c r="H89" s="30"/>
      <c r="I89" s="25" t="s">
        <v>29</v>
      </c>
      <c r="J89" s="28" t="str">
        <f>E19</f>
        <v>Ing. Roman Smutný</v>
      </c>
      <c r="K89" s="30"/>
      <c r="L89" s="4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15.15" customHeight="1">
      <c r="A90" s="30"/>
      <c r="B90" s="31"/>
      <c r="C90" s="25" t="s">
        <v>27</v>
      </c>
      <c r="D90" s="30"/>
      <c r="E90" s="30"/>
      <c r="F90" s="23" t="str">
        <f>IF(E16="","",E16)</f>
        <v>Vyplň údaj</v>
      </c>
      <c r="G90" s="30"/>
      <c r="H90" s="30"/>
      <c r="I90" s="25" t="s">
        <v>32</v>
      </c>
      <c r="J90" s="28" t="str">
        <f>E22</f>
        <v xml:space="preserve"> </v>
      </c>
      <c r="K90" s="30"/>
      <c r="L90" s="4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0.35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4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29.25" customHeight="1">
      <c r="A92" s="30"/>
      <c r="B92" s="31"/>
      <c r="C92" s="107" t="s">
        <v>84</v>
      </c>
      <c r="D92" s="99"/>
      <c r="E92" s="99"/>
      <c r="F92" s="99"/>
      <c r="G92" s="99"/>
      <c r="H92" s="99"/>
      <c r="I92" s="99"/>
      <c r="J92" s="108" t="s">
        <v>85</v>
      </c>
      <c r="K92" s="99"/>
      <c r="L92" s="4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2.8" customHeight="1">
      <c r="A94" s="30"/>
      <c r="B94" s="31"/>
      <c r="C94" s="109" t="s">
        <v>86</v>
      </c>
      <c r="D94" s="30"/>
      <c r="E94" s="30"/>
      <c r="F94" s="30"/>
      <c r="G94" s="30"/>
      <c r="H94" s="30"/>
      <c r="I94" s="30"/>
      <c r="J94" s="70">
        <f>J119</f>
        <v>0</v>
      </c>
      <c r="K94" s="30"/>
      <c r="L94" s="4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U94" s="15" t="s">
        <v>87</v>
      </c>
    </row>
    <row r="95" spans="1:47" s="9" customFormat="1" ht="24.9" customHeight="1">
      <c r="B95" s="110"/>
      <c r="D95" s="111" t="s">
        <v>88</v>
      </c>
      <c r="E95" s="112"/>
      <c r="F95" s="112"/>
      <c r="G95" s="112"/>
      <c r="H95" s="112"/>
      <c r="I95" s="112"/>
      <c r="J95" s="113">
        <f>J120</f>
        <v>0</v>
      </c>
      <c r="L95" s="110"/>
    </row>
    <row r="96" spans="1:47" s="10" customFormat="1" ht="19.95" customHeight="1">
      <c r="B96" s="114"/>
      <c r="D96" s="115" t="s">
        <v>89</v>
      </c>
      <c r="E96" s="116"/>
      <c r="F96" s="116"/>
      <c r="G96" s="116"/>
      <c r="H96" s="116"/>
      <c r="I96" s="116"/>
      <c r="J96" s="117">
        <f>J121</f>
        <v>0</v>
      </c>
      <c r="L96" s="114"/>
    </row>
    <row r="97" spans="1:31" s="10" customFormat="1" ht="19.95" customHeight="1">
      <c r="B97" s="114"/>
      <c r="D97" s="115" t="s">
        <v>90</v>
      </c>
      <c r="E97" s="116"/>
      <c r="F97" s="116"/>
      <c r="G97" s="116"/>
      <c r="H97" s="116"/>
      <c r="I97" s="116"/>
      <c r="J97" s="117">
        <f>J133</f>
        <v>0</v>
      </c>
      <c r="L97" s="114"/>
    </row>
    <row r="98" spans="1:31" s="10" customFormat="1" ht="19.95" customHeight="1">
      <c r="B98" s="114"/>
      <c r="D98" s="115" t="s">
        <v>91</v>
      </c>
      <c r="E98" s="116"/>
      <c r="F98" s="116"/>
      <c r="G98" s="116"/>
      <c r="H98" s="116"/>
      <c r="I98" s="116"/>
      <c r="J98" s="117">
        <f>J145</f>
        <v>0</v>
      </c>
      <c r="L98" s="114"/>
    </row>
    <row r="99" spans="1:31" s="10" customFormat="1" ht="19.95" customHeight="1">
      <c r="B99" s="114"/>
      <c r="D99" s="115" t="s">
        <v>92</v>
      </c>
      <c r="E99" s="116"/>
      <c r="F99" s="116"/>
      <c r="G99" s="116"/>
      <c r="H99" s="116"/>
      <c r="I99" s="116"/>
      <c r="J99" s="117">
        <f>J150</f>
        <v>0</v>
      </c>
      <c r="L99" s="114"/>
    </row>
    <row r="100" spans="1:31" s="9" customFormat="1" ht="24.9" customHeight="1">
      <c r="B100" s="110"/>
      <c r="D100" s="111" t="s">
        <v>93</v>
      </c>
      <c r="E100" s="112"/>
      <c r="F100" s="112"/>
      <c r="G100" s="112"/>
      <c r="H100" s="112"/>
      <c r="I100" s="112"/>
      <c r="J100" s="113">
        <f>J152</f>
        <v>0</v>
      </c>
      <c r="L100" s="110"/>
    </row>
    <row r="101" spans="1:31" s="10" customFormat="1" ht="19.95" customHeight="1">
      <c r="B101" s="114"/>
      <c r="D101" s="115" t="s">
        <v>94</v>
      </c>
      <c r="E101" s="116"/>
      <c r="F101" s="116"/>
      <c r="G101" s="116"/>
      <c r="H101" s="116"/>
      <c r="I101" s="116"/>
      <c r="J101" s="117">
        <f>J153</f>
        <v>0</v>
      </c>
      <c r="L101" s="114"/>
    </row>
    <row r="102" spans="1:31" s="2" customFormat="1" ht="21.75" customHeight="1">
      <c r="A102" s="30"/>
      <c r="B102" s="31"/>
      <c r="C102" s="30"/>
      <c r="D102" s="30"/>
      <c r="E102" s="30"/>
      <c r="F102" s="30"/>
      <c r="G102" s="30"/>
      <c r="H102" s="30"/>
      <c r="I102" s="30"/>
      <c r="J102" s="30"/>
      <c r="K102" s="30"/>
      <c r="L102" s="41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31" s="2" customFormat="1" ht="6.9" customHeight="1">
      <c r="A103" s="30"/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41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7" spans="1:31" s="2" customFormat="1" ht="6.9" customHeight="1">
      <c r="A107" s="30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1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24.9" customHeight="1">
      <c r="A108" s="30"/>
      <c r="B108" s="31"/>
      <c r="C108" s="19" t="s">
        <v>95</v>
      </c>
      <c r="D108" s="30"/>
      <c r="E108" s="30"/>
      <c r="F108" s="30"/>
      <c r="G108" s="30"/>
      <c r="H108" s="30"/>
      <c r="I108" s="30"/>
      <c r="J108" s="30"/>
      <c r="K108" s="30"/>
      <c r="L108" s="41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6.9" customHeight="1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41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2" customHeight="1">
      <c r="A110" s="30"/>
      <c r="B110" s="31"/>
      <c r="C110" s="25" t="s">
        <v>15</v>
      </c>
      <c r="D110" s="30"/>
      <c r="E110" s="30"/>
      <c r="F110" s="30"/>
      <c r="G110" s="30"/>
      <c r="H110" s="30"/>
      <c r="I110" s="30"/>
      <c r="J110" s="30"/>
      <c r="K110" s="30"/>
      <c r="L110" s="41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6.5" customHeight="1">
      <c r="A111" s="30"/>
      <c r="B111" s="31"/>
      <c r="C111" s="30"/>
      <c r="D111" s="30"/>
      <c r="E111" s="202" t="str">
        <f>E7</f>
        <v>Oplotenie cintorína- stavebná úprava</v>
      </c>
      <c r="F111" s="222"/>
      <c r="G111" s="222"/>
      <c r="H111" s="222"/>
      <c r="I111" s="30"/>
      <c r="J111" s="30"/>
      <c r="K111" s="30"/>
      <c r="L111" s="41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" customHeight="1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41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5" t="s">
        <v>19</v>
      </c>
      <c r="D113" s="30"/>
      <c r="E113" s="30"/>
      <c r="F113" s="23" t="str">
        <f>F10</f>
        <v>Svrbice, parc. č. 18/1, 736/17</v>
      </c>
      <c r="G113" s="30"/>
      <c r="H113" s="30"/>
      <c r="I113" s="25" t="s">
        <v>21</v>
      </c>
      <c r="J113" s="54" t="str">
        <f>IF(J10="","",J10)</f>
        <v/>
      </c>
      <c r="K113" s="30"/>
      <c r="L113" s="41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" customHeight="1">
      <c r="A114" s="30"/>
      <c r="B114" s="31"/>
      <c r="C114" s="30"/>
      <c r="D114" s="30"/>
      <c r="E114" s="30"/>
      <c r="F114" s="30"/>
      <c r="G114" s="30"/>
      <c r="H114" s="30"/>
      <c r="I114" s="30"/>
      <c r="J114" s="30"/>
      <c r="K114" s="30"/>
      <c r="L114" s="41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15" customHeight="1">
      <c r="A115" s="30"/>
      <c r="B115" s="31"/>
      <c r="C115" s="25" t="s">
        <v>23</v>
      </c>
      <c r="D115" s="30"/>
      <c r="E115" s="30"/>
      <c r="F115" s="23" t="str">
        <f>E13</f>
        <v>Obec Svrbice</v>
      </c>
      <c r="G115" s="30"/>
      <c r="H115" s="30"/>
      <c r="I115" s="25" t="s">
        <v>29</v>
      </c>
      <c r="J115" s="28" t="str">
        <f>E19</f>
        <v>Ing. Roman Smutný</v>
      </c>
      <c r="K115" s="30"/>
      <c r="L115" s="4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5.15" customHeight="1">
      <c r="A116" s="30"/>
      <c r="B116" s="31"/>
      <c r="C116" s="25" t="s">
        <v>27</v>
      </c>
      <c r="D116" s="30"/>
      <c r="E116" s="30"/>
      <c r="F116" s="23" t="str">
        <f>IF(E16="","",E16)</f>
        <v>Vyplň údaj</v>
      </c>
      <c r="G116" s="30"/>
      <c r="H116" s="30"/>
      <c r="I116" s="25" t="s">
        <v>32</v>
      </c>
      <c r="J116" s="28" t="str">
        <f>E22</f>
        <v xml:space="preserve"> </v>
      </c>
      <c r="K116" s="30"/>
      <c r="L116" s="4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0.35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11" customFormat="1" ht="29.25" customHeight="1">
      <c r="A118" s="118"/>
      <c r="B118" s="119"/>
      <c r="C118" s="120" t="s">
        <v>96</v>
      </c>
      <c r="D118" s="121" t="s">
        <v>60</v>
      </c>
      <c r="E118" s="121" t="s">
        <v>56</v>
      </c>
      <c r="F118" s="121" t="s">
        <v>57</v>
      </c>
      <c r="G118" s="121" t="s">
        <v>97</v>
      </c>
      <c r="H118" s="121" t="s">
        <v>98</v>
      </c>
      <c r="I118" s="121" t="s">
        <v>99</v>
      </c>
      <c r="J118" s="122" t="s">
        <v>85</v>
      </c>
      <c r="K118" s="123" t="s">
        <v>100</v>
      </c>
      <c r="L118" s="124"/>
      <c r="M118" s="61" t="s">
        <v>1</v>
      </c>
      <c r="N118" s="62" t="s">
        <v>39</v>
      </c>
      <c r="O118" s="62" t="s">
        <v>101</v>
      </c>
      <c r="P118" s="62" t="s">
        <v>102</v>
      </c>
      <c r="Q118" s="62" t="s">
        <v>103</v>
      </c>
      <c r="R118" s="62" t="s">
        <v>104</v>
      </c>
      <c r="S118" s="62" t="s">
        <v>105</v>
      </c>
      <c r="T118" s="63" t="s">
        <v>106</v>
      </c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</row>
    <row r="119" spans="1:65" s="2" customFormat="1" ht="22.8" customHeight="1">
      <c r="A119" s="30"/>
      <c r="B119" s="31"/>
      <c r="C119" s="68" t="s">
        <v>86</v>
      </c>
      <c r="D119" s="30"/>
      <c r="E119" s="30"/>
      <c r="F119" s="30"/>
      <c r="G119" s="30"/>
      <c r="H119" s="30"/>
      <c r="I119" s="30"/>
      <c r="J119" s="125">
        <f>BK119</f>
        <v>0</v>
      </c>
      <c r="K119" s="30"/>
      <c r="L119" s="31"/>
      <c r="M119" s="64"/>
      <c r="N119" s="55"/>
      <c r="O119" s="65"/>
      <c r="P119" s="126">
        <f>P120+P152</f>
        <v>0</v>
      </c>
      <c r="Q119" s="65"/>
      <c r="R119" s="126">
        <f>R120+R152</f>
        <v>94.917120000000011</v>
      </c>
      <c r="S119" s="65"/>
      <c r="T119" s="127">
        <f>T120+T152</f>
        <v>5.1616</v>
      </c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T119" s="15" t="s">
        <v>74</v>
      </c>
      <c r="AU119" s="15" t="s">
        <v>87</v>
      </c>
      <c r="BK119" s="128">
        <f>BK120+BK152</f>
        <v>0</v>
      </c>
    </row>
    <row r="120" spans="1:65" s="12" customFormat="1" ht="25.95" customHeight="1">
      <c r="B120" s="129"/>
      <c r="D120" s="130" t="s">
        <v>74</v>
      </c>
      <c r="E120" s="131" t="s">
        <v>107</v>
      </c>
      <c r="F120" s="131" t="s">
        <v>108</v>
      </c>
      <c r="I120" s="132"/>
      <c r="J120" s="133">
        <f>BK120</f>
        <v>0</v>
      </c>
      <c r="L120" s="129"/>
      <c r="M120" s="134"/>
      <c r="N120" s="135"/>
      <c r="O120" s="135"/>
      <c r="P120" s="136">
        <f>P121+P133+P145+P150</f>
        <v>0</v>
      </c>
      <c r="Q120" s="135"/>
      <c r="R120" s="136">
        <f>R121+R133+R145+R150</f>
        <v>94.896620000000013</v>
      </c>
      <c r="S120" s="135"/>
      <c r="T120" s="137">
        <f>T121+T133+T145+T150</f>
        <v>3.7120000000000002</v>
      </c>
      <c r="AR120" s="130" t="s">
        <v>80</v>
      </c>
      <c r="AT120" s="138" t="s">
        <v>74</v>
      </c>
      <c r="AU120" s="138" t="s">
        <v>75</v>
      </c>
      <c r="AY120" s="130" t="s">
        <v>109</v>
      </c>
      <c r="BK120" s="139">
        <f>BK121+BK133+BK145+BK150</f>
        <v>0</v>
      </c>
    </row>
    <row r="121" spans="1:65" s="12" customFormat="1" ht="22.8" customHeight="1">
      <c r="B121" s="129"/>
      <c r="D121" s="130" t="s">
        <v>74</v>
      </c>
      <c r="E121" s="140" t="s">
        <v>80</v>
      </c>
      <c r="F121" s="140" t="s">
        <v>110</v>
      </c>
      <c r="I121" s="132"/>
      <c r="J121" s="141">
        <f>BK121</f>
        <v>0</v>
      </c>
      <c r="L121" s="129"/>
      <c r="M121" s="134"/>
      <c r="N121" s="135"/>
      <c r="O121" s="135"/>
      <c r="P121" s="136">
        <f>SUM(P122:P132)</f>
        <v>0</v>
      </c>
      <c r="Q121" s="135"/>
      <c r="R121" s="136">
        <f>SUM(R122:R132)</f>
        <v>0.25</v>
      </c>
      <c r="S121" s="135"/>
      <c r="T121" s="137">
        <f>SUM(T122:T132)</f>
        <v>0</v>
      </c>
      <c r="AR121" s="130" t="s">
        <v>80</v>
      </c>
      <c r="AT121" s="138" t="s">
        <v>74</v>
      </c>
      <c r="AU121" s="138" t="s">
        <v>80</v>
      </c>
      <c r="AY121" s="130" t="s">
        <v>109</v>
      </c>
      <c r="BK121" s="139">
        <f>SUM(BK122:BK132)</f>
        <v>0</v>
      </c>
    </row>
    <row r="122" spans="1:65" s="2" customFormat="1" ht="24.15" customHeight="1">
      <c r="A122" s="30"/>
      <c r="B122" s="142"/>
      <c r="C122" s="143" t="s">
        <v>80</v>
      </c>
      <c r="D122" s="143" t="s">
        <v>111</v>
      </c>
      <c r="E122" s="144" t="s">
        <v>112</v>
      </c>
      <c r="F122" s="145" t="s">
        <v>113</v>
      </c>
      <c r="G122" s="146" t="s">
        <v>114</v>
      </c>
      <c r="H122" s="147">
        <v>15.714</v>
      </c>
      <c r="I122" s="148"/>
      <c r="J122" s="149">
        <f>ROUND(I122*H122,2)</f>
        <v>0</v>
      </c>
      <c r="K122" s="150"/>
      <c r="L122" s="31"/>
      <c r="M122" s="151" t="s">
        <v>1</v>
      </c>
      <c r="N122" s="152" t="s">
        <v>41</v>
      </c>
      <c r="O122" s="57"/>
      <c r="P122" s="153">
        <f>O122*H122</f>
        <v>0</v>
      </c>
      <c r="Q122" s="153">
        <v>0</v>
      </c>
      <c r="R122" s="153">
        <f>Q122*H122</f>
        <v>0</v>
      </c>
      <c r="S122" s="153">
        <v>0</v>
      </c>
      <c r="T122" s="154">
        <f>S122*H122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55" t="s">
        <v>115</v>
      </c>
      <c r="AT122" s="155" t="s">
        <v>111</v>
      </c>
      <c r="AU122" s="155" t="s">
        <v>116</v>
      </c>
      <c r="AY122" s="15" t="s">
        <v>109</v>
      </c>
      <c r="BE122" s="156">
        <f>IF(N122="základná",J122,0)</f>
        <v>0</v>
      </c>
      <c r="BF122" s="156">
        <f>IF(N122="znížená",J122,0)</f>
        <v>0</v>
      </c>
      <c r="BG122" s="156">
        <f>IF(N122="zákl. prenesená",J122,0)</f>
        <v>0</v>
      </c>
      <c r="BH122" s="156">
        <f>IF(N122="zníž. prenesená",J122,0)</f>
        <v>0</v>
      </c>
      <c r="BI122" s="156">
        <f>IF(N122="nulová",J122,0)</f>
        <v>0</v>
      </c>
      <c r="BJ122" s="15" t="s">
        <v>116</v>
      </c>
      <c r="BK122" s="156">
        <f>ROUND(I122*H122,2)</f>
        <v>0</v>
      </c>
      <c r="BL122" s="15" t="s">
        <v>115</v>
      </c>
      <c r="BM122" s="155" t="s">
        <v>117</v>
      </c>
    </row>
    <row r="123" spans="1:65" s="13" customFormat="1" ht="10.199999999999999">
      <c r="B123" s="157"/>
      <c r="D123" s="158" t="s">
        <v>118</v>
      </c>
      <c r="E123" s="159" t="s">
        <v>1</v>
      </c>
      <c r="F123" s="160" t="s">
        <v>119</v>
      </c>
      <c r="H123" s="161">
        <v>15.714</v>
      </c>
      <c r="I123" s="162"/>
      <c r="L123" s="157"/>
      <c r="M123" s="163"/>
      <c r="N123" s="164"/>
      <c r="O123" s="164"/>
      <c r="P123" s="164"/>
      <c r="Q123" s="164"/>
      <c r="R123" s="164"/>
      <c r="S123" s="164"/>
      <c r="T123" s="165"/>
      <c r="AT123" s="159" t="s">
        <v>118</v>
      </c>
      <c r="AU123" s="159" t="s">
        <v>116</v>
      </c>
      <c r="AV123" s="13" t="s">
        <v>116</v>
      </c>
      <c r="AW123" s="13" t="s">
        <v>31</v>
      </c>
      <c r="AX123" s="13" t="s">
        <v>80</v>
      </c>
      <c r="AY123" s="159" t="s">
        <v>109</v>
      </c>
    </row>
    <row r="124" spans="1:65" s="2" customFormat="1" ht="24.15" customHeight="1">
      <c r="A124" s="30"/>
      <c r="B124" s="142"/>
      <c r="C124" s="143" t="s">
        <v>116</v>
      </c>
      <c r="D124" s="143" t="s">
        <v>111</v>
      </c>
      <c r="E124" s="144" t="s">
        <v>120</v>
      </c>
      <c r="F124" s="145" t="s">
        <v>121</v>
      </c>
      <c r="G124" s="146" t="s">
        <v>114</v>
      </c>
      <c r="H124" s="147">
        <v>15.714</v>
      </c>
      <c r="I124" s="148"/>
      <c r="J124" s="149">
        <f>ROUND(I124*H124,2)</f>
        <v>0</v>
      </c>
      <c r="K124" s="150"/>
      <c r="L124" s="31"/>
      <c r="M124" s="151" t="s">
        <v>1</v>
      </c>
      <c r="N124" s="152" t="s">
        <v>41</v>
      </c>
      <c r="O124" s="57"/>
      <c r="P124" s="153">
        <f>O124*H124</f>
        <v>0</v>
      </c>
      <c r="Q124" s="153">
        <v>0</v>
      </c>
      <c r="R124" s="153">
        <f>Q124*H124</f>
        <v>0</v>
      </c>
      <c r="S124" s="153">
        <v>0</v>
      </c>
      <c r="T124" s="154">
        <f>S124*H124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55" t="s">
        <v>115</v>
      </c>
      <c r="AT124" s="155" t="s">
        <v>111</v>
      </c>
      <c r="AU124" s="155" t="s">
        <v>116</v>
      </c>
      <c r="AY124" s="15" t="s">
        <v>109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5" t="s">
        <v>116</v>
      </c>
      <c r="BK124" s="156">
        <f>ROUND(I124*H124,2)</f>
        <v>0</v>
      </c>
      <c r="BL124" s="15" t="s">
        <v>115</v>
      </c>
      <c r="BM124" s="155" t="s">
        <v>122</v>
      </c>
    </row>
    <row r="125" spans="1:65" s="2" customFormat="1" ht="33" customHeight="1">
      <c r="A125" s="30"/>
      <c r="B125" s="142"/>
      <c r="C125" s="143" t="s">
        <v>123</v>
      </c>
      <c r="D125" s="143" t="s">
        <v>111</v>
      </c>
      <c r="E125" s="144" t="s">
        <v>124</v>
      </c>
      <c r="F125" s="145" t="s">
        <v>125</v>
      </c>
      <c r="G125" s="146" t="s">
        <v>114</v>
      </c>
      <c r="H125" s="147">
        <v>15.714</v>
      </c>
      <c r="I125" s="148"/>
      <c r="J125" s="149">
        <f>ROUND(I125*H125,2)</f>
        <v>0</v>
      </c>
      <c r="K125" s="150"/>
      <c r="L125" s="31"/>
      <c r="M125" s="151" t="s">
        <v>1</v>
      </c>
      <c r="N125" s="152" t="s">
        <v>41</v>
      </c>
      <c r="O125" s="57"/>
      <c r="P125" s="153">
        <f>O125*H125</f>
        <v>0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5" t="s">
        <v>115</v>
      </c>
      <c r="AT125" s="155" t="s">
        <v>111</v>
      </c>
      <c r="AU125" s="155" t="s">
        <v>116</v>
      </c>
      <c r="AY125" s="15" t="s">
        <v>109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5" t="s">
        <v>116</v>
      </c>
      <c r="BK125" s="156">
        <f>ROUND(I125*H125,2)</f>
        <v>0</v>
      </c>
      <c r="BL125" s="15" t="s">
        <v>115</v>
      </c>
      <c r="BM125" s="155" t="s">
        <v>126</v>
      </c>
    </row>
    <row r="126" spans="1:65" s="2" customFormat="1" ht="16.5" customHeight="1">
      <c r="A126" s="30"/>
      <c r="B126" s="142"/>
      <c r="C126" s="143" t="s">
        <v>115</v>
      </c>
      <c r="D126" s="143" t="s">
        <v>111</v>
      </c>
      <c r="E126" s="144" t="s">
        <v>127</v>
      </c>
      <c r="F126" s="145" t="s">
        <v>128</v>
      </c>
      <c r="G126" s="146" t="s">
        <v>114</v>
      </c>
      <c r="H126" s="147">
        <v>15.714</v>
      </c>
      <c r="I126" s="148"/>
      <c r="J126" s="149">
        <f>ROUND(I126*H126,2)</f>
        <v>0</v>
      </c>
      <c r="K126" s="150"/>
      <c r="L126" s="31"/>
      <c r="M126" s="151" t="s">
        <v>1</v>
      </c>
      <c r="N126" s="152" t="s">
        <v>41</v>
      </c>
      <c r="O126" s="57"/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5" t="s">
        <v>115</v>
      </c>
      <c r="AT126" s="155" t="s">
        <v>111</v>
      </c>
      <c r="AU126" s="155" t="s">
        <v>116</v>
      </c>
      <c r="AY126" s="15" t="s">
        <v>109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5" t="s">
        <v>116</v>
      </c>
      <c r="BK126" s="156">
        <f>ROUND(I126*H126,2)</f>
        <v>0</v>
      </c>
      <c r="BL126" s="15" t="s">
        <v>115</v>
      </c>
      <c r="BM126" s="155" t="s">
        <v>129</v>
      </c>
    </row>
    <row r="127" spans="1:65" s="2" customFormat="1" ht="16.5" customHeight="1">
      <c r="A127" s="30"/>
      <c r="B127" s="142"/>
      <c r="C127" s="143" t="s">
        <v>130</v>
      </c>
      <c r="D127" s="143" t="s">
        <v>111</v>
      </c>
      <c r="E127" s="144" t="s">
        <v>131</v>
      </c>
      <c r="F127" s="145" t="s">
        <v>132</v>
      </c>
      <c r="G127" s="146" t="s">
        <v>114</v>
      </c>
      <c r="H127" s="147">
        <v>15.714</v>
      </c>
      <c r="I127" s="148"/>
      <c r="J127" s="149">
        <f>ROUND(I127*H127,2)</f>
        <v>0</v>
      </c>
      <c r="K127" s="150"/>
      <c r="L127" s="31"/>
      <c r="M127" s="151" t="s">
        <v>1</v>
      </c>
      <c r="N127" s="152" t="s">
        <v>41</v>
      </c>
      <c r="O127" s="57"/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55" t="s">
        <v>115</v>
      </c>
      <c r="AT127" s="155" t="s">
        <v>111</v>
      </c>
      <c r="AU127" s="155" t="s">
        <v>116</v>
      </c>
      <c r="AY127" s="15" t="s">
        <v>109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5" t="s">
        <v>116</v>
      </c>
      <c r="BK127" s="156">
        <f>ROUND(I127*H127,2)</f>
        <v>0</v>
      </c>
      <c r="BL127" s="15" t="s">
        <v>115</v>
      </c>
      <c r="BM127" s="155" t="s">
        <v>133</v>
      </c>
    </row>
    <row r="128" spans="1:65" s="2" customFormat="1" ht="33" customHeight="1">
      <c r="A128" s="30"/>
      <c r="B128" s="142"/>
      <c r="C128" s="143" t="s">
        <v>134</v>
      </c>
      <c r="D128" s="143" t="s">
        <v>111</v>
      </c>
      <c r="E128" s="144" t="s">
        <v>135</v>
      </c>
      <c r="F128" s="145" t="s">
        <v>136</v>
      </c>
      <c r="G128" s="146" t="s">
        <v>137</v>
      </c>
      <c r="H128" s="147">
        <v>386.6</v>
      </c>
      <c r="I128" s="148"/>
      <c r="J128" s="149">
        <f>ROUND(I128*H128,2)</f>
        <v>0</v>
      </c>
      <c r="K128" s="150"/>
      <c r="L128" s="31"/>
      <c r="M128" s="151" t="s">
        <v>1</v>
      </c>
      <c r="N128" s="152" t="s">
        <v>41</v>
      </c>
      <c r="O128" s="57"/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5" t="s">
        <v>115</v>
      </c>
      <c r="AT128" s="155" t="s">
        <v>111</v>
      </c>
      <c r="AU128" s="155" t="s">
        <v>116</v>
      </c>
      <c r="AY128" s="15" t="s">
        <v>109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5" t="s">
        <v>116</v>
      </c>
      <c r="BK128" s="156">
        <f>ROUND(I128*H128,2)</f>
        <v>0</v>
      </c>
      <c r="BL128" s="15" t="s">
        <v>115</v>
      </c>
      <c r="BM128" s="155" t="s">
        <v>138</v>
      </c>
    </row>
    <row r="129" spans="1:65" s="13" customFormat="1" ht="10.199999999999999">
      <c r="B129" s="157"/>
      <c r="D129" s="158" t="s">
        <v>118</v>
      </c>
      <c r="E129" s="159" t="s">
        <v>1</v>
      </c>
      <c r="F129" s="160" t="s">
        <v>139</v>
      </c>
      <c r="H129" s="161">
        <v>386.6</v>
      </c>
      <c r="I129" s="162"/>
      <c r="L129" s="157"/>
      <c r="M129" s="163"/>
      <c r="N129" s="164"/>
      <c r="O129" s="164"/>
      <c r="P129" s="164"/>
      <c r="Q129" s="164"/>
      <c r="R129" s="164"/>
      <c r="S129" s="164"/>
      <c r="T129" s="165"/>
      <c r="AT129" s="159" t="s">
        <v>118</v>
      </c>
      <c r="AU129" s="159" t="s">
        <v>116</v>
      </c>
      <c r="AV129" s="13" t="s">
        <v>116</v>
      </c>
      <c r="AW129" s="13" t="s">
        <v>31</v>
      </c>
      <c r="AX129" s="13" t="s">
        <v>80</v>
      </c>
      <c r="AY129" s="159" t="s">
        <v>109</v>
      </c>
    </row>
    <row r="130" spans="1:65" s="2" customFormat="1" ht="37.799999999999997" customHeight="1">
      <c r="A130" s="30"/>
      <c r="B130" s="142"/>
      <c r="C130" s="143" t="s">
        <v>140</v>
      </c>
      <c r="D130" s="143" t="s">
        <v>111</v>
      </c>
      <c r="E130" s="144" t="s">
        <v>141</v>
      </c>
      <c r="F130" s="145" t="s">
        <v>142</v>
      </c>
      <c r="G130" s="146" t="s">
        <v>143</v>
      </c>
      <c r="H130" s="147">
        <v>25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41</v>
      </c>
      <c r="O130" s="57"/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5" t="s">
        <v>115</v>
      </c>
      <c r="AT130" s="155" t="s">
        <v>111</v>
      </c>
      <c r="AU130" s="155" t="s">
        <v>116</v>
      </c>
      <c r="AY130" s="15" t="s">
        <v>109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5" t="s">
        <v>116</v>
      </c>
      <c r="BK130" s="156">
        <f>ROUND(I130*H130,2)</f>
        <v>0</v>
      </c>
      <c r="BL130" s="15" t="s">
        <v>115</v>
      </c>
      <c r="BM130" s="155" t="s">
        <v>144</v>
      </c>
    </row>
    <row r="131" spans="1:65" s="2" customFormat="1" ht="33" customHeight="1">
      <c r="A131" s="30"/>
      <c r="B131" s="142"/>
      <c r="C131" s="143" t="s">
        <v>145</v>
      </c>
      <c r="D131" s="143" t="s">
        <v>111</v>
      </c>
      <c r="E131" s="144" t="s">
        <v>146</v>
      </c>
      <c r="F131" s="145" t="s">
        <v>147</v>
      </c>
      <c r="G131" s="146" t="s">
        <v>143</v>
      </c>
      <c r="H131" s="147">
        <v>25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41</v>
      </c>
      <c r="O131" s="57"/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5" t="s">
        <v>115</v>
      </c>
      <c r="AT131" s="155" t="s">
        <v>111</v>
      </c>
      <c r="AU131" s="155" t="s">
        <v>116</v>
      </c>
      <c r="AY131" s="15" t="s">
        <v>109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5" t="s">
        <v>116</v>
      </c>
      <c r="BK131" s="156">
        <f>ROUND(I131*H131,2)</f>
        <v>0</v>
      </c>
      <c r="BL131" s="15" t="s">
        <v>115</v>
      </c>
      <c r="BM131" s="155" t="s">
        <v>148</v>
      </c>
    </row>
    <row r="132" spans="1:65" s="2" customFormat="1" ht="24.15" customHeight="1">
      <c r="A132" s="30"/>
      <c r="B132" s="142"/>
      <c r="C132" s="166" t="s">
        <v>149</v>
      </c>
      <c r="D132" s="166" t="s">
        <v>150</v>
      </c>
      <c r="E132" s="167" t="s">
        <v>151</v>
      </c>
      <c r="F132" s="168" t="s">
        <v>152</v>
      </c>
      <c r="G132" s="169" t="s">
        <v>143</v>
      </c>
      <c r="H132" s="170">
        <v>25</v>
      </c>
      <c r="I132" s="171"/>
      <c r="J132" s="172">
        <f>ROUND(I132*H132,2)</f>
        <v>0</v>
      </c>
      <c r="K132" s="173"/>
      <c r="L132" s="174"/>
      <c r="M132" s="175" t="s">
        <v>1</v>
      </c>
      <c r="N132" s="176" t="s">
        <v>41</v>
      </c>
      <c r="O132" s="57"/>
      <c r="P132" s="153">
        <f>O132*H132</f>
        <v>0</v>
      </c>
      <c r="Q132" s="153">
        <v>0.01</v>
      </c>
      <c r="R132" s="153">
        <f>Q132*H132</f>
        <v>0.25</v>
      </c>
      <c r="S132" s="153">
        <v>0</v>
      </c>
      <c r="T132" s="154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5" t="s">
        <v>145</v>
      </c>
      <c r="AT132" s="155" t="s">
        <v>150</v>
      </c>
      <c r="AU132" s="155" t="s">
        <v>116</v>
      </c>
      <c r="AY132" s="15" t="s">
        <v>109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5" t="s">
        <v>116</v>
      </c>
      <c r="BK132" s="156">
        <f>ROUND(I132*H132,2)</f>
        <v>0</v>
      </c>
      <c r="BL132" s="15" t="s">
        <v>115</v>
      </c>
      <c r="BM132" s="155" t="s">
        <v>153</v>
      </c>
    </row>
    <row r="133" spans="1:65" s="12" customFormat="1" ht="22.8" customHeight="1">
      <c r="B133" s="129"/>
      <c r="D133" s="130" t="s">
        <v>74</v>
      </c>
      <c r="E133" s="140" t="s">
        <v>123</v>
      </c>
      <c r="F133" s="140" t="s">
        <v>154</v>
      </c>
      <c r="I133" s="132"/>
      <c r="J133" s="141">
        <f>BK133</f>
        <v>0</v>
      </c>
      <c r="L133" s="129"/>
      <c r="M133" s="134"/>
      <c r="N133" s="135"/>
      <c r="O133" s="135"/>
      <c r="P133" s="136">
        <f>SUM(P134:P144)</f>
        <v>0</v>
      </c>
      <c r="Q133" s="135"/>
      <c r="R133" s="136">
        <f>SUM(R134:R144)</f>
        <v>94.646620000000013</v>
      </c>
      <c r="S133" s="135"/>
      <c r="T133" s="137">
        <f>SUM(T134:T144)</f>
        <v>3.7120000000000002</v>
      </c>
      <c r="AR133" s="130" t="s">
        <v>80</v>
      </c>
      <c r="AT133" s="138" t="s">
        <v>74</v>
      </c>
      <c r="AU133" s="138" t="s">
        <v>80</v>
      </c>
      <c r="AY133" s="130" t="s">
        <v>109</v>
      </c>
      <c r="BK133" s="139">
        <f>SUM(BK134:BK144)</f>
        <v>0</v>
      </c>
    </row>
    <row r="134" spans="1:65" s="2" customFormat="1" ht="24.15" customHeight="1">
      <c r="A134" s="30"/>
      <c r="B134" s="142"/>
      <c r="C134" s="143" t="s">
        <v>155</v>
      </c>
      <c r="D134" s="143" t="s">
        <v>111</v>
      </c>
      <c r="E134" s="144" t="s">
        <v>156</v>
      </c>
      <c r="F134" s="145" t="s">
        <v>157</v>
      </c>
      <c r="G134" s="146" t="s">
        <v>143</v>
      </c>
      <c r="H134" s="147">
        <v>95</v>
      </c>
      <c r="I134" s="148"/>
      <c r="J134" s="149">
        <f t="shared" ref="J134:J141" si="0">ROUND(I134*H134,2)</f>
        <v>0</v>
      </c>
      <c r="K134" s="150"/>
      <c r="L134" s="31"/>
      <c r="M134" s="151" t="s">
        <v>1</v>
      </c>
      <c r="N134" s="152" t="s">
        <v>41</v>
      </c>
      <c r="O134" s="57"/>
      <c r="P134" s="153">
        <f t="shared" ref="P134:P141" si="1">O134*H134</f>
        <v>0</v>
      </c>
      <c r="Q134" s="153">
        <v>0.44366</v>
      </c>
      <c r="R134" s="153">
        <f t="shared" ref="R134:R141" si="2">Q134*H134</f>
        <v>42.1477</v>
      </c>
      <c r="S134" s="153">
        <v>0</v>
      </c>
      <c r="T134" s="154">
        <f t="shared" ref="T134:T141" si="3"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5" t="s">
        <v>115</v>
      </c>
      <c r="AT134" s="155" t="s">
        <v>111</v>
      </c>
      <c r="AU134" s="155" t="s">
        <v>116</v>
      </c>
      <c r="AY134" s="15" t="s">
        <v>109</v>
      </c>
      <c r="BE134" s="156">
        <f t="shared" ref="BE134:BE141" si="4">IF(N134="základná",J134,0)</f>
        <v>0</v>
      </c>
      <c r="BF134" s="156">
        <f t="shared" ref="BF134:BF141" si="5">IF(N134="znížená",J134,0)</f>
        <v>0</v>
      </c>
      <c r="BG134" s="156">
        <f t="shared" ref="BG134:BG141" si="6">IF(N134="zákl. prenesená",J134,0)</f>
        <v>0</v>
      </c>
      <c r="BH134" s="156">
        <f t="shared" ref="BH134:BH141" si="7">IF(N134="zníž. prenesená",J134,0)</f>
        <v>0</v>
      </c>
      <c r="BI134" s="156">
        <f t="shared" ref="BI134:BI141" si="8">IF(N134="nulová",J134,0)</f>
        <v>0</v>
      </c>
      <c r="BJ134" s="15" t="s">
        <v>116</v>
      </c>
      <c r="BK134" s="156">
        <f t="shared" ref="BK134:BK141" si="9">ROUND(I134*H134,2)</f>
        <v>0</v>
      </c>
      <c r="BL134" s="15" t="s">
        <v>115</v>
      </c>
      <c r="BM134" s="155" t="s">
        <v>158</v>
      </c>
    </row>
    <row r="135" spans="1:65" s="2" customFormat="1" ht="24.15" customHeight="1">
      <c r="A135" s="30"/>
      <c r="B135" s="142"/>
      <c r="C135" s="166" t="s">
        <v>159</v>
      </c>
      <c r="D135" s="166" t="s">
        <v>150</v>
      </c>
      <c r="E135" s="167" t="s">
        <v>160</v>
      </c>
      <c r="F135" s="168" t="s">
        <v>161</v>
      </c>
      <c r="G135" s="169" t="s">
        <v>143</v>
      </c>
      <c r="H135" s="170">
        <v>4</v>
      </c>
      <c r="I135" s="171"/>
      <c r="J135" s="172">
        <f t="shared" si="0"/>
        <v>0</v>
      </c>
      <c r="K135" s="173"/>
      <c r="L135" s="174"/>
      <c r="M135" s="175" t="s">
        <v>1</v>
      </c>
      <c r="N135" s="176" t="s">
        <v>41</v>
      </c>
      <c r="O135" s="57"/>
      <c r="P135" s="153">
        <f t="shared" si="1"/>
        <v>0</v>
      </c>
      <c r="Q135" s="153">
        <v>0.08</v>
      </c>
      <c r="R135" s="153">
        <f t="shared" si="2"/>
        <v>0.32</v>
      </c>
      <c r="S135" s="153">
        <v>0</v>
      </c>
      <c r="T135" s="154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5" t="s">
        <v>145</v>
      </c>
      <c r="AT135" s="155" t="s">
        <v>150</v>
      </c>
      <c r="AU135" s="155" t="s">
        <v>116</v>
      </c>
      <c r="AY135" s="15" t="s">
        <v>109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5" t="s">
        <v>116</v>
      </c>
      <c r="BK135" s="156">
        <f t="shared" si="9"/>
        <v>0</v>
      </c>
      <c r="BL135" s="15" t="s">
        <v>115</v>
      </c>
      <c r="BM135" s="155" t="s">
        <v>162</v>
      </c>
    </row>
    <row r="136" spans="1:65" s="2" customFormat="1" ht="24.15" customHeight="1">
      <c r="A136" s="30"/>
      <c r="B136" s="142"/>
      <c r="C136" s="166" t="s">
        <v>163</v>
      </c>
      <c r="D136" s="166" t="s">
        <v>150</v>
      </c>
      <c r="E136" s="167" t="s">
        <v>164</v>
      </c>
      <c r="F136" s="168" t="s">
        <v>165</v>
      </c>
      <c r="G136" s="169" t="s">
        <v>143</v>
      </c>
      <c r="H136" s="170">
        <v>86</v>
      </c>
      <c r="I136" s="171"/>
      <c r="J136" s="172">
        <f t="shared" si="0"/>
        <v>0</v>
      </c>
      <c r="K136" s="173"/>
      <c r="L136" s="174"/>
      <c r="M136" s="175" t="s">
        <v>1</v>
      </c>
      <c r="N136" s="176" t="s">
        <v>41</v>
      </c>
      <c r="O136" s="57"/>
      <c r="P136" s="153">
        <f t="shared" si="1"/>
        <v>0</v>
      </c>
      <c r="Q136" s="153">
        <v>0.08</v>
      </c>
      <c r="R136" s="153">
        <f t="shared" si="2"/>
        <v>6.88</v>
      </c>
      <c r="S136" s="153">
        <v>0</v>
      </c>
      <c r="T136" s="154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5" t="s">
        <v>145</v>
      </c>
      <c r="AT136" s="155" t="s">
        <v>150</v>
      </c>
      <c r="AU136" s="155" t="s">
        <v>116</v>
      </c>
      <c r="AY136" s="15" t="s">
        <v>109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5" t="s">
        <v>116</v>
      </c>
      <c r="BK136" s="156">
        <f t="shared" si="9"/>
        <v>0</v>
      </c>
      <c r="BL136" s="15" t="s">
        <v>115</v>
      </c>
      <c r="BM136" s="155" t="s">
        <v>166</v>
      </c>
    </row>
    <row r="137" spans="1:65" s="2" customFormat="1" ht="24.15" customHeight="1">
      <c r="A137" s="30"/>
      <c r="B137" s="142"/>
      <c r="C137" s="166" t="s">
        <v>167</v>
      </c>
      <c r="D137" s="166" t="s">
        <v>150</v>
      </c>
      <c r="E137" s="167" t="s">
        <v>168</v>
      </c>
      <c r="F137" s="168" t="s">
        <v>169</v>
      </c>
      <c r="G137" s="169" t="s">
        <v>143</v>
      </c>
      <c r="H137" s="170">
        <v>4</v>
      </c>
      <c r="I137" s="171"/>
      <c r="J137" s="172">
        <f t="shared" si="0"/>
        <v>0</v>
      </c>
      <c r="K137" s="173"/>
      <c r="L137" s="174"/>
      <c r="M137" s="175" t="s">
        <v>1</v>
      </c>
      <c r="N137" s="176" t="s">
        <v>41</v>
      </c>
      <c r="O137" s="57"/>
      <c r="P137" s="153">
        <f t="shared" si="1"/>
        <v>0</v>
      </c>
      <c r="Q137" s="153">
        <v>0.06</v>
      </c>
      <c r="R137" s="153">
        <f t="shared" si="2"/>
        <v>0.24</v>
      </c>
      <c r="S137" s="153">
        <v>0</v>
      </c>
      <c r="T137" s="154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5" t="s">
        <v>145</v>
      </c>
      <c r="AT137" s="155" t="s">
        <v>150</v>
      </c>
      <c r="AU137" s="155" t="s">
        <v>116</v>
      </c>
      <c r="AY137" s="15" t="s">
        <v>109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5" t="s">
        <v>116</v>
      </c>
      <c r="BK137" s="156">
        <f t="shared" si="9"/>
        <v>0</v>
      </c>
      <c r="BL137" s="15" t="s">
        <v>115</v>
      </c>
      <c r="BM137" s="155" t="s">
        <v>170</v>
      </c>
    </row>
    <row r="138" spans="1:65" s="2" customFormat="1" ht="24.15" customHeight="1">
      <c r="A138" s="30"/>
      <c r="B138" s="142"/>
      <c r="C138" s="166" t="s">
        <v>171</v>
      </c>
      <c r="D138" s="166" t="s">
        <v>150</v>
      </c>
      <c r="E138" s="167" t="s">
        <v>172</v>
      </c>
      <c r="F138" s="168" t="s">
        <v>173</v>
      </c>
      <c r="G138" s="169" t="s">
        <v>143</v>
      </c>
      <c r="H138" s="170">
        <v>1</v>
      </c>
      <c r="I138" s="171"/>
      <c r="J138" s="172">
        <f t="shared" si="0"/>
        <v>0</v>
      </c>
      <c r="K138" s="173"/>
      <c r="L138" s="174"/>
      <c r="M138" s="175" t="s">
        <v>1</v>
      </c>
      <c r="N138" s="176" t="s">
        <v>41</v>
      </c>
      <c r="O138" s="57"/>
      <c r="P138" s="153">
        <f t="shared" si="1"/>
        <v>0</v>
      </c>
      <c r="Q138" s="153">
        <v>0.08</v>
      </c>
      <c r="R138" s="153">
        <f t="shared" si="2"/>
        <v>0.08</v>
      </c>
      <c r="S138" s="153">
        <v>0</v>
      </c>
      <c r="T138" s="154">
        <f t="shared" si="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5" t="s">
        <v>145</v>
      </c>
      <c r="AT138" s="155" t="s">
        <v>150</v>
      </c>
      <c r="AU138" s="155" t="s">
        <v>116</v>
      </c>
      <c r="AY138" s="15" t="s">
        <v>109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5" t="s">
        <v>116</v>
      </c>
      <c r="BK138" s="156">
        <f t="shared" si="9"/>
        <v>0</v>
      </c>
      <c r="BL138" s="15" t="s">
        <v>115</v>
      </c>
      <c r="BM138" s="155" t="s">
        <v>174</v>
      </c>
    </row>
    <row r="139" spans="1:65" s="2" customFormat="1" ht="16.5" customHeight="1">
      <c r="A139" s="30"/>
      <c r="B139" s="142"/>
      <c r="C139" s="143" t="s">
        <v>175</v>
      </c>
      <c r="D139" s="143" t="s">
        <v>111</v>
      </c>
      <c r="E139" s="144" t="s">
        <v>176</v>
      </c>
      <c r="F139" s="145" t="s">
        <v>177</v>
      </c>
      <c r="G139" s="146" t="s">
        <v>143</v>
      </c>
      <c r="H139" s="147">
        <v>64</v>
      </c>
      <c r="I139" s="148"/>
      <c r="J139" s="149">
        <f t="shared" si="0"/>
        <v>0</v>
      </c>
      <c r="K139" s="150"/>
      <c r="L139" s="31"/>
      <c r="M139" s="151" t="s">
        <v>1</v>
      </c>
      <c r="N139" s="152" t="s">
        <v>41</v>
      </c>
      <c r="O139" s="57"/>
      <c r="P139" s="153">
        <f t="shared" si="1"/>
        <v>0</v>
      </c>
      <c r="Q139" s="153">
        <v>0</v>
      </c>
      <c r="R139" s="153">
        <f t="shared" si="2"/>
        <v>0</v>
      </c>
      <c r="S139" s="153">
        <v>5.8000000000000003E-2</v>
      </c>
      <c r="T139" s="154">
        <f t="shared" si="3"/>
        <v>3.7120000000000002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5" t="s">
        <v>115</v>
      </c>
      <c r="AT139" s="155" t="s">
        <v>111</v>
      </c>
      <c r="AU139" s="155" t="s">
        <v>116</v>
      </c>
      <c r="AY139" s="15" t="s">
        <v>109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5" t="s">
        <v>116</v>
      </c>
      <c r="BK139" s="156">
        <f t="shared" si="9"/>
        <v>0</v>
      </c>
      <c r="BL139" s="15" t="s">
        <v>115</v>
      </c>
      <c r="BM139" s="155" t="s">
        <v>178</v>
      </c>
    </row>
    <row r="140" spans="1:65" s="2" customFormat="1" ht="33" customHeight="1">
      <c r="A140" s="30"/>
      <c r="B140" s="142"/>
      <c r="C140" s="143" t="s">
        <v>179</v>
      </c>
      <c r="D140" s="143" t="s">
        <v>111</v>
      </c>
      <c r="E140" s="144" t="s">
        <v>180</v>
      </c>
      <c r="F140" s="145" t="s">
        <v>181</v>
      </c>
      <c r="G140" s="146" t="s">
        <v>143</v>
      </c>
      <c r="H140" s="147">
        <v>3</v>
      </c>
      <c r="I140" s="148"/>
      <c r="J140" s="149">
        <f t="shared" si="0"/>
        <v>0</v>
      </c>
      <c r="K140" s="150"/>
      <c r="L140" s="31"/>
      <c r="M140" s="151" t="s">
        <v>1</v>
      </c>
      <c r="N140" s="152" t="s">
        <v>41</v>
      </c>
      <c r="O140" s="57"/>
      <c r="P140" s="153">
        <f t="shared" si="1"/>
        <v>0</v>
      </c>
      <c r="Q140" s="153">
        <v>0.10964</v>
      </c>
      <c r="R140" s="153">
        <f t="shared" si="2"/>
        <v>0.32891999999999999</v>
      </c>
      <c r="S140" s="153">
        <v>0</v>
      </c>
      <c r="T140" s="154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5" t="s">
        <v>115</v>
      </c>
      <c r="AT140" s="155" t="s">
        <v>111</v>
      </c>
      <c r="AU140" s="155" t="s">
        <v>116</v>
      </c>
      <c r="AY140" s="15" t="s">
        <v>109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5" t="s">
        <v>116</v>
      </c>
      <c r="BK140" s="156">
        <f t="shared" si="9"/>
        <v>0</v>
      </c>
      <c r="BL140" s="15" t="s">
        <v>115</v>
      </c>
      <c r="BM140" s="155" t="s">
        <v>182</v>
      </c>
    </row>
    <row r="141" spans="1:65" s="2" customFormat="1" ht="37.799999999999997" customHeight="1">
      <c r="A141" s="30"/>
      <c r="B141" s="142"/>
      <c r="C141" s="143" t="s">
        <v>183</v>
      </c>
      <c r="D141" s="143" t="s">
        <v>111</v>
      </c>
      <c r="E141" s="144" t="s">
        <v>184</v>
      </c>
      <c r="F141" s="145" t="s">
        <v>185</v>
      </c>
      <c r="G141" s="146" t="s">
        <v>137</v>
      </c>
      <c r="H141" s="147">
        <v>357</v>
      </c>
      <c r="I141" s="148"/>
      <c r="J141" s="149">
        <f t="shared" si="0"/>
        <v>0</v>
      </c>
      <c r="K141" s="150"/>
      <c r="L141" s="31"/>
      <c r="M141" s="151" t="s">
        <v>1</v>
      </c>
      <c r="N141" s="152" t="s">
        <v>41</v>
      </c>
      <c r="O141" s="57"/>
      <c r="P141" s="153">
        <f t="shared" si="1"/>
        <v>0</v>
      </c>
      <c r="Q141" s="153">
        <v>0.05</v>
      </c>
      <c r="R141" s="153">
        <f t="shared" si="2"/>
        <v>17.850000000000001</v>
      </c>
      <c r="S141" s="153">
        <v>0</v>
      </c>
      <c r="T141" s="154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5" t="s">
        <v>115</v>
      </c>
      <c r="AT141" s="155" t="s">
        <v>111</v>
      </c>
      <c r="AU141" s="155" t="s">
        <v>116</v>
      </c>
      <c r="AY141" s="15" t="s">
        <v>109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5" t="s">
        <v>116</v>
      </c>
      <c r="BK141" s="156">
        <f t="shared" si="9"/>
        <v>0</v>
      </c>
      <c r="BL141" s="15" t="s">
        <v>115</v>
      </c>
      <c r="BM141" s="155" t="s">
        <v>186</v>
      </c>
    </row>
    <row r="142" spans="1:65" s="13" customFormat="1" ht="10.199999999999999">
      <c r="B142" s="157"/>
      <c r="D142" s="158" t="s">
        <v>118</v>
      </c>
      <c r="E142" s="159" t="s">
        <v>1</v>
      </c>
      <c r="F142" s="160" t="s">
        <v>187</v>
      </c>
      <c r="H142" s="161">
        <v>357</v>
      </c>
      <c r="I142" s="162"/>
      <c r="L142" s="157"/>
      <c r="M142" s="163"/>
      <c r="N142" s="164"/>
      <c r="O142" s="164"/>
      <c r="P142" s="164"/>
      <c r="Q142" s="164"/>
      <c r="R142" s="164"/>
      <c r="S142" s="164"/>
      <c r="T142" s="165"/>
      <c r="AT142" s="159" t="s">
        <v>118</v>
      </c>
      <c r="AU142" s="159" t="s">
        <v>116</v>
      </c>
      <c r="AV142" s="13" t="s">
        <v>116</v>
      </c>
      <c r="AW142" s="13" t="s">
        <v>31</v>
      </c>
      <c r="AX142" s="13" t="s">
        <v>80</v>
      </c>
      <c r="AY142" s="159" t="s">
        <v>109</v>
      </c>
    </row>
    <row r="143" spans="1:65" s="2" customFormat="1" ht="24.15" customHeight="1">
      <c r="A143" s="30"/>
      <c r="B143" s="142"/>
      <c r="C143" s="166" t="s">
        <v>188</v>
      </c>
      <c r="D143" s="166" t="s">
        <v>150</v>
      </c>
      <c r="E143" s="167" t="s">
        <v>189</v>
      </c>
      <c r="F143" s="168" t="s">
        <v>190</v>
      </c>
      <c r="G143" s="169" t="s">
        <v>143</v>
      </c>
      <c r="H143" s="170">
        <v>352</v>
      </c>
      <c r="I143" s="171"/>
      <c r="J143" s="172">
        <f>ROUND(I143*H143,2)</f>
        <v>0</v>
      </c>
      <c r="K143" s="173"/>
      <c r="L143" s="174"/>
      <c r="M143" s="175" t="s">
        <v>1</v>
      </c>
      <c r="N143" s="176" t="s">
        <v>41</v>
      </c>
      <c r="O143" s="57"/>
      <c r="P143" s="153">
        <f>O143*H143</f>
        <v>0</v>
      </c>
      <c r="Q143" s="153">
        <v>7.4999999999999997E-2</v>
      </c>
      <c r="R143" s="153">
        <f>Q143*H143</f>
        <v>26.4</v>
      </c>
      <c r="S143" s="153">
        <v>0</v>
      </c>
      <c r="T143" s="154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55" t="s">
        <v>145</v>
      </c>
      <c r="AT143" s="155" t="s">
        <v>150</v>
      </c>
      <c r="AU143" s="155" t="s">
        <v>116</v>
      </c>
      <c r="AY143" s="15" t="s">
        <v>109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5" t="s">
        <v>116</v>
      </c>
      <c r="BK143" s="156">
        <f>ROUND(I143*H143,2)</f>
        <v>0</v>
      </c>
      <c r="BL143" s="15" t="s">
        <v>115</v>
      </c>
      <c r="BM143" s="155" t="s">
        <v>191</v>
      </c>
    </row>
    <row r="144" spans="1:65" s="2" customFormat="1" ht="24.15" customHeight="1">
      <c r="A144" s="30"/>
      <c r="B144" s="142"/>
      <c r="C144" s="166" t="s">
        <v>192</v>
      </c>
      <c r="D144" s="166" t="s">
        <v>150</v>
      </c>
      <c r="E144" s="167" t="s">
        <v>193</v>
      </c>
      <c r="F144" s="168" t="s">
        <v>194</v>
      </c>
      <c r="G144" s="169" t="s">
        <v>143</v>
      </c>
      <c r="H144" s="170">
        <v>5</v>
      </c>
      <c r="I144" s="171"/>
      <c r="J144" s="172">
        <f>ROUND(I144*H144,2)</f>
        <v>0</v>
      </c>
      <c r="K144" s="173"/>
      <c r="L144" s="174"/>
      <c r="M144" s="175" t="s">
        <v>1</v>
      </c>
      <c r="N144" s="176" t="s">
        <v>41</v>
      </c>
      <c r="O144" s="57"/>
      <c r="P144" s="153">
        <f>O144*H144</f>
        <v>0</v>
      </c>
      <c r="Q144" s="153">
        <v>0.08</v>
      </c>
      <c r="R144" s="153">
        <f>Q144*H144</f>
        <v>0.4</v>
      </c>
      <c r="S144" s="153">
        <v>0</v>
      </c>
      <c r="T144" s="154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5" t="s">
        <v>145</v>
      </c>
      <c r="AT144" s="155" t="s">
        <v>150</v>
      </c>
      <c r="AU144" s="155" t="s">
        <v>116</v>
      </c>
      <c r="AY144" s="15" t="s">
        <v>109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5" t="s">
        <v>116</v>
      </c>
      <c r="BK144" s="156">
        <f>ROUND(I144*H144,2)</f>
        <v>0</v>
      </c>
      <c r="BL144" s="15" t="s">
        <v>115</v>
      </c>
      <c r="BM144" s="155" t="s">
        <v>195</v>
      </c>
    </row>
    <row r="145" spans="1:65" s="12" customFormat="1" ht="22.8" customHeight="1">
      <c r="B145" s="129"/>
      <c r="D145" s="130" t="s">
        <v>74</v>
      </c>
      <c r="E145" s="140" t="s">
        <v>149</v>
      </c>
      <c r="F145" s="140" t="s">
        <v>196</v>
      </c>
      <c r="I145" s="132"/>
      <c r="J145" s="141">
        <f>BK145</f>
        <v>0</v>
      </c>
      <c r="L145" s="129"/>
      <c r="M145" s="134"/>
      <c r="N145" s="135"/>
      <c r="O145" s="135"/>
      <c r="P145" s="136">
        <f>SUM(P146:P149)</f>
        <v>0</v>
      </c>
      <c r="Q145" s="135"/>
      <c r="R145" s="136">
        <f>SUM(R146:R149)</f>
        <v>0</v>
      </c>
      <c r="S145" s="135"/>
      <c r="T145" s="137">
        <f>SUM(T146:T149)</f>
        <v>0</v>
      </c>
      <c r="AR145" s="130" t="s">
        <v>80</v>
      </c>
      <c r="AT145" s="138" t="s">
        <v>74</v>
      </c>
      <c r="AU145" s="138" t="s">
        <v>80</v>
      </c>
      <c r="AY145" s="130" t="s">
        <v>109</v>
      </c>
      <c r="BK145" s="139">
        <f>SUM(BK146:BK149)</f>
        <v>0</v>
      </c>
    </row>
    <row r="146" spans="1:65" s="2" customFormat="1" ht="21.75" customHeight="1">
      <c r="A146" s="30"/>
      <c r="B146" s="142"/>
      <c r="C146" s="143" t="s">
        <v>7</v>
      </c>
      <c r="D146" s="143" t="s">
        <v>111</v>
      </c>
      <c r="E146" s="144" t="s">
        <v>197</v>
      </c>
      <c r="F146" s="145" t="s">
        <v>198</v>
      </c>
      <c r="G146" s="146" t="s">
        <v>199</v>
      </c>
      <c r="H146" s="147">
        <v>5.1619999999999999</v>
      </c>
      <c r="I146" s="148"/>
      <c r="J146" s="149">
        <f>ROUND(I146*H146,2)</f>
        <v>0</v>
      </c>
      <c r="K146" s="150"/>
      <c r="L146" s="31"/>
      <c r="M146" s="151" t="s">
        <v>1</v>
      </c>
      <c r="N146" s="152" t="s">
        <v>41</v>
      </c>
      <c r="O146" s="57"/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5" t="s">
        <v>115</v>
      </c>
      <c r="AT146" s="155" t="s">
        <v>111</v>
      </c>
      <c r="AU146" s="155" t="s">
        <v>116</v>
      </c>
      <c r="AY146" s="15" t="s">
        <v>109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5" t="s">
        <v>116</v>
      </c>
      <c r="BK146" s="156">
        <f>ROUND(I146*H146,2)</f>
        <v>0</v>
      </c>
      <c r="BL146" s="15" t="s">
        <v>115</v>
      </c>
      <c r="BM146" s="155" t="s">
        <v>200</v>
      </c>
    </row>
    <row r="147" spans="1:65" s="2" customFormat="1" ht="24.15" customHeight="1">
      <c r="A147" s="30"/>
      <c r="B147" s="142"/>
      <c r="C147" s="143" t="s">
        <v>201</v>
      </c>
      <c r="D147" s="143" t="s">
        <v>111</v>
      </c>
      <c r="E147" s="144" t="s">
        <v>202</v>
      </c>
      <c r="F147" s="145" t="s">
        <v>203</v>
      </c>
      <c r="G147" s="146" t="s">
        <v>199</v>
      </c>
      <c r="H147" s="147">
        <v>103.24</v>
      </c>
      <c r="I147" s="148"/>
      <c r="J147" s="149">
        <f>ROUND(I147*H147,2)</f>
        <v>0</v>
      </c>
      <c r="K147" s="150"/>
      <c r="L147" s="31"/>
      <c r="M147" s="151" t="s">
        <v>1</v>
      </c>
      <c r="N147" s="152" t="s">
        <v>41</v>
      </c>
      <c r="O147" s="57"/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5" t="s">
        <v>115</v>
      </c>
      <c r="AT147" s="155" t="s">
        <v>111</v>
      </c>
      <c r="AU147" s="155" t="s">
        <v>116</v>
      </c>
      <c r="AY147" s="15" t="s">
        <v>109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5" t="s">
        <v>116</v>
      </c>
      <c r="BK147" s="156">
        <f>ROUND(I147*H147,2)</f>
        <v>0</v>
      </c>
      <c r="BL147" s="15" t="s">
        <v>115</v>
      </c>
      <c r="BM147" s="155" t="s">
        <v>204</v>
      </c>
    </row>
    <row r="148" spans="1:65" s="13" customFormat="1" ht="10.199999999999999">
      <c r="B148" s="157"/>
      <c r="D148" s="158" t="s">
        <v>118</v>
      </c>
      <c r="F148" s="160" t="s">
        <v>205</v>
      </c>
      <c r="H148" s="161">
        <v>103.24</v>
      </c>
      <c r="I148" s="162"/>
      <c r="L148" s="157"/>
      <c r="M148" s="163"/>
      <c r="N148" s="164"/>
      <c r="O148" s="164"/>
      <c r="P148" s="164"/>
      <c r="Q148" s="164"/>
      <c r="R148" s="164"/>
      <c r="S148" s="164"/>
      <c r="T148" s="165"/>
      <c r="AT148" s="159" t="s">
        <v>118</v>
      </c>
      <c r="AU148" s="159" t="s">
        <v>116</v>
      </c>
      <c r="AV148" s="13" t="s">
        <v>116</v>
      </c>
      <c r="AW148" s="13" t="s">
        <v>3</v>
      </c>
      <c r="AX148" s="13" t="s">
        <v>80</v>
      </c>
      <c r="AY148" s="159" t="s">
        <v>109</v>
      </c>
    </row>
    <row r="149" spans="1:65" s="2" customFormat="1" ht="24.15" customHeight="1">
      <c r="A149" s="30"/>
      <c r="B149" s="142"/>
      <c r="C149" s="143" t="s">
        <v>206</v>
      </c>
      <c r="D149" s="143" t="s">
        <v>111</v>
      </c>
      <c r="E149" s="144" t="s">
        <v>207</v>
      </c>
      <c r="F149" s="145" t="s">
        <v>208</v>
      </c>
      <c r="G149" s="146" t="s">
        <v>199</v>
      </c>
      <c r="H149" s="147">
        <v>5.1619999999999999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41</v>
      </c>
      <c r="O149" s="57"/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5" t="s">
        <v>115</v>
      </c>
      <c r="AT149" s="155" t="s">
        <v>111</v>
      </c>
      <c r="AU149" s="155" t="s">
        <v>116</v>
      </c>
      <c r="AY149" s="15" t="s">
        <v>109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5" t="s">
        <v>116</v>
      </c>
      <c r="BK149" s="156">
        <f>ROUND(I149*H149,2)</f>
        <v>0</v>
      </c>
      <c r="BL149" s="15" t="s">
        <v>115</v>
      </c>
      <c r="BM149" s="155" t="s">
        <v>209</v>
      </c>
    </row>
    <row r="150" spans="1:65" s="12" customFormat="1" ht="22.8" customHeight="1">
      <c r="B150" s="129"/>
      <c r="D150" s="130" t="s">
        <v>74</v>
      </c>
      <c r="E150" s="140" t="s">
        <v>210</v>
      </c>
      <c r="F150" s="140" t="s">
        <v>211</v>
      </c>
      <c r="I150" s="132"/>
      <c r="J150" s="141">
        <f>BK150</f>
        <v>0</v>
      </c>
      <c r="L150" s="129"/>
      <c r="M150" s="134"/>
      <c r="N150" s="135"/>
      <c r="O150" s="135"/>
      <c r="P150" s="136">
        <f>P151</f>
        <v>0</v>
      </c>
      <c r="Q150" s="135"/>
      <c r="R150" s="136">
        <f>R151</f>
        <v>0</v>
      </c>
      <c r="S150" s="135"/>
      <c r="T150" s="137">
        <f>T151</f>
        <v>0</v>
      </c>
      <c r="AR150" s="130" t="s">
        <v>80</v>
      </c>
      <c r="AT150" s="138" t="s">
        <v>74</v>
      </c>
      <c r="AU150" s="138" t="s">
        <v>80</v>
      </c>
      <c r="AY150" s="130" t="s">
        <v>109</v>
      </c>
      <c r="BK150" s="139">
        <f>BK151</f>
        <v>0</v>
      </c>
    </row>
    <row r="151" spans="1:65" s="2" customFormat="1" ht="33" customHeight="1">
      <c r="A151" s="30"/>
      <c r="B151" s="142"/>
      <c r="C151" s="143" t="s">
        <v>212</v>
      </c>
      <c r="D151" s="143" t="s">
        <v>111</v>
      </c>
      <c r="E151" s="144" t="s">
        <v>213</v>
      </c>
      <c r="F151" s="145" t="s">
        <v>214</v>
      </c>
      <c r="G151" s="146" t="s">
        <v>199</v>
      </c>
      <c r="H151" s="147">
        <v>94.897000000000006</v>
      </c>
      <c r="I151" s="148"/>
      <c r="J151" s="149">
        <f>ROUND(I151*H151,2)</f>
        <v>0</v>
      </c>
      <c r="K151" s="150"/>
      <c r="L151" s="31"/>
      <c r="M151" s="151" t="s">
        <v>1</v>
      </c>
      <c r="N151" s="152" t="s">
        <v>41</v>
      </c>
      <c r="O151" s="57"/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5" t="s">
        <v>115</v>
      </c>
      <c r="AT151" s="155" t="s">
        <v>111</v>
      </c>
      <c r="AU151" s="155" t="s">
        <v>116</v>
      </c>
      <c r="AY151" s="15" t="s">
        <v>109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5" t="s">
        <v>116</v>
      </c>
      <c r="BK151" s="156">
        <f>ROUND(I151*H151,2)</f>
        <v>0</v>
      </c>
      <c r="BL151" s="15" t="s">
        <v>115</v>
      </c>
      <c r="BM151" s="155" t="s">
        <v>215</v>
      </c>
    </row>
    <row r="152" spans="1:65" s="12" customFormat="1" ht="25.95" customHeight="1">
      <c r="B152" s="129"/>
      <c r="D152" s="130" t="s">
        <v>74</v>
      </c>
      <c r="E152" s="131" t="s">
        <v>216</v>
      </c>
      <c r="F152" s="131" t="s">
        <v>217</v>
      </c>
      <c r="I152" s="132"/>
      <c r="J152" s="133">
        <f>BK152</f>
        <v>0</v>
      </c>
      <c r="L152" s="129"/>
      <c r="M152" s="134"/>
      <c r="N152" s="135"/>
      <c r="O152" s="135"/>
      <c r="P152" s="136">
        <f>P153</f>
        <v>0</v>
      </c>
      <c r="Q152" s="135"/>
      <c r="R152" s="136">
        <f>R153</f>
        <v>2.0500000000000001E-2</v>
      </c>
      <c r="S152" s="135"/>
      <c r="T152" s="137">
        <f>T153</f>
        <v>1.4496</v>
      </c>
      <c r="AR152" s="130" t="s">
        <v>116</v>
      </c>
      <c r="AT152" s="138" t="s">
        <v>74</v>
      </c>
      <c r="AU152" s="138" t="s">
        <v>75</v>
      </c>
      <c r="AY152" s="130" t="s">
        <v>109</v>
      </c>
      <c r="BK152" s="139">
        <f>BK153</f>
        <v>0</v>
      </c>
    </row>
    <row r="153" spans="1:65" s="12" customFormat="1" ht="22.8" customHeight="1">
      <c r="B153" s="129"/>
      <c r="D153" s="130" t="s">
        <v>74</v>
      </c>
      <c r="E153" s="140" t="s">
        <v>218</v>
      </c>
      <c r="F153" s="140" t="s">
        <v>219</v>
      </c>
      <c r="I153" s="132"/>
      <c r="J153" s="141">
        <f>BK153</f>
        <v>0</v>
      </c>
      <c r="L153" s="129"/>
      <c r="M153" s="134"/>
      <c r="N153" s="135"/>
      <c r="O153" s="135"/>
      <c r="P153" s="136">
        <f>SUM(P154:P159)</f>
        <v>0</v>
      </c>
      <c r="Q153" s="135"/>
      <c r="R153" s="136">
        <f>SUM(R154:R159)</f>
        <v>2.0500000000000001E-2</v>
      </c>
      <c r="S153" s="135"/>
      <c r="T153" s="137">
        <f>SUM(T154:T159)</f>
        <v>1.4496</v>
      </c>
      <c r="AR153" s="130" t="s">
        <v>116</v>
      </c>
      <c r="AT153" s="138" t="s">
        <v>74</v>
      </c>
      <c r="AU153" s="138" t="s">
        <v>80</v>
      </c>
      <c r="AY153" s="130" t="s">
        <v>109</v>
      </c>
      <c r="BK153" s="139">
        <f>SUM(BK154:BK159)</f>
        <v>0</v>
      </c>
    </row>
    <row r="154" spans="1:65" s="2" customFormat="1" ht="24.15" customHeight="1">
      <c r="A154" s="30"/>
      <c r="B154" s="142"/>
      <c r="C154" s="143" t="s">
        <v>220</v>
      </c>
      <c r="D154" s="143" t="s">
        <v>111</v>
      </c>
      <c r="E154" s="144" t="s">
        <v>221</v>
      </c>
      <c r="F154" s="145" t="s">
        <v>222</v>
      </c>
      <c r="G154" s="146" t="s">
        <v>223</v>
      </c>
      <c r="H154" s="147">
        <v>181.2</v>
      </c>
      <c r="I154" s="148"/>
      <c r="J154" s="149">
        <f t="shared" ref="J154:J159" si="10">ROUND(I154*H154,2)</f>
        <v>0</v>
      </c>
      <c r="K154" s="150"/>
      <c r="L154" s="31"/>
      <c r="M154" s="151" t="s">
        <v>1</v>
      </c>
      <c r="N154" s="152" t="s">
        <v>41</v>
      </c>
      <c r="O154" s="57"/>
      <c r="P154" s="153">
        <f t="shared" ref="P154:P159" si="11">O154*H154</f>
        <v>0</v>
      </c>
      <c r="Q154" s="153">
        <v>0</v>
      </c>
      <c r="R154" s="153">
        <f t="shared" ref="R154:R159" si="12">Q154*H154</f>
        <v>0</v>
      </c>
      <c r="S154" s="153">
        <v>8.0000000000000002E-3</v>
      </c>
      <c r="T154" s="154">
        <f t="shared" ref="T154:T159" si="13">S154*H154</f>
        <v>1.4496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5" t="s">
        <v>179</v>
      </c>
      <c r="AT154" s="155" t="s">
        <v>111</v>
      </c>
      <c r="AU154" s="155" t="s">
        <v>116</v>
      </c>
      <c r="AY154" s="15" t="s">
        <v>109</v>
      </c>
      <c r="BE154" s="156">
        <f t="shared" ref="BE154:BE159" si="14">IF(N154="základná",J154,0)</f>
        <v>0</v>
      </c>
      <c r="BF154" s="156">
        <f t="shared" ref="BF154:BF159" si="15">IF(N154="znížená",J154,0)</f>
        <v>0</v>
      </c>
      <c r="BG154" s="156">
        <f t="shared" ref="BG154:BG159" si="16">IF(N154="zákl. prenesená",J154,0)</f>
        <v>0</v>
      </c>
      <c r="BH154" s="156">
        <f t="shared" ref="BH154:BH159" si="17">IF(N154="zníž. prenesená",J154,0)</f>
        <v>0</v>
      </c>
      <c r="BI154" s="156">
        <f t="shared" ref="BI154:BI159" si="18">IF(N154="nulová",J154,0)</f>
        <v>0</v>
      </c>
      <c r="BJ154" s="15" t="s">
        <v>116</v>
      </c>
      <c r="BK154" s="156">
        <f t="shared" ref="BK154:BK159" si="19">ROUND(I154*H154,2)</f>
        <v>0</v>
      </c>
      <c r="BL154" s="15" t="s">
        <v>179</v>
      </c>
      <c r="BM154" s="155" t="s">
        <v>224</v>
      </c>
    </row>
    <row r="155" spans="1:65" s="2" customFormat="1" ht="24.15" customHeight="1">
      <c r="A155" s="30"/>
      <c r="B155" s="142"/>
      <c r="C155" s="143" t="s">
        <v>225</v>
      </c>
      <c r="D155" s="143" t="s">
        <v>111</v>
      </c>
      <c r="E155" s="144" t="s">
        <v>226</v>
      </c>
      <c r="F155" s="145" t="s">
        <v>227</v>
      </c>
      <c r="G155" s="146" t="s">
        <v>223</v>
      </c>
      <c r="H155" s="147">
        <v>1.5</v>
      </c>
      <c r="I155" s="148"/>
      <c r="J155" s="149">
        <f t="shared" si="10"/>
        <v>0</v>
      </c>
      <c r="K155" s="150"/>
      <c r="L155" s="31"/>
      <c r="M155" s="151" t="s">
        <v>1</v>
      </c>
      <c r="N155" s="152" t="s">
        <v>41</v>
      </c>
      <c r="O155" s="57"/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5" t="s">
        <v>179</v>
      </c>
      <c r="AT155" s="155" t="s">
        <v>111</v>
      </c>
      <c r="AU155" s="155" t="s">
        <v>116</v>
      </c>
      <c r="AY155" s="15" t="s">
        <v>109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5" t="s">
        <v>116</v>
      </c>
      <c r="BK155" s="156">
        <f t="shared" si="19"/>
        <v>0</v>
      </c>
      <c r="BL155" s="15" t="s">
        <v>179</v>
      </c>
      <c r="BM155" s="155" t="s">
        <v>228</v>
      </c>
    </row>
    <row r="156" spans="1:65" s="2" customFormat="1" ht="24.15" customHeight="1">
      <c r="A156" s="30"/>
      <c r="B156" s="142"/>
      <c r="C156" s="166" t="s">
        <v>229</v>
      </c>
      <c r="D156" s="166" t="s">
        <v>150</v>
      </c>
      <c r="E156" s="167" t="s">
        <v>230</v>
      </c>
      <c r="F156" s="168" t="s">
        <v>231</v>
      </c>
      <c r="G156" s="169" t="s">
        <v>143</v>
      </c>
      <c r="H156" s="170">
        <v>3</v>
      </c>
      <c r="I156" s="171"/>
      <c r="J156" s="172">
        <f t="shared" si="10"/>
        <v>0</v>
      </c>
      <c r="K156" s="173"/>
      <c r="L156" s="174"/>
      <c r="M156" s="175" t="s">
        <v>1</v>
      </c>
      <c r="N156" s="176" t="s">
        <v>41</v>
      </c>
      <c r="O156" s="57"/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5" t="s">
        <v>232</v>
      </c>
      <c r="AT156" s="155" t="s">
        <v>150</v>
      </c>
      <c r="AU156" s="155" t="s">
        <v>116</v>
      </c>
      <c r="AY156" s="15" t="s">
        <v>109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5" t="s">
        <v>116</v>
      </c>
      <c r="BK156" s="156">
        <f t="shared" si="19"/>
        <v>0</v>
      </c>
      <c r="BL156" s="15" t="s">
        <v>179</v>
      </c>
      <c r="BM156" s="155" t="s">
        <v>233</v>
      </c>
    </row>
    <row r="157" spans="1:65" s="2" customFormat="1" ht="33" customHeight="1">
      <c r="A157" s="30"/>
      <c r="B157" s="142"/>
      <c r="C157" s="143" t="s">
        <v>234</v>
      </c>
      <c r="D157" s="143" t="s">
        <v>111</v>
      </c>
      <c r="E157" s="144" t="s">
        <v>235</v>
      </c>
      <c r="F157" s="145" t="s">
        <v>236</v>
      </c>
      <c r="G157" s="146" t="s">
        <v>143</v>
      </c>
      <c r="H157" s="147">
        <v>1</v>
      </c>
      <c r="I157" s="148"/>
      <c r="J157" s="149">
        <f t="shared" si="10"/>
        <v>0</v>
      </c>
      <c r="K157" s="150"/>
      <c r="L157" s="31"/>
      <c r="M157" s="151" t="s">
        <v>1</v>
      </c>
      <c r="N157" s="152" t="s">
        <v>41</v>
      </c>
      <c r="O157" s="57"/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5" t="s">
        <v>179</v>
      </c>
      <c r="AT157" s="155" t="s">
        <v>111</v>
      </c>
      <c r="AU157" s="155" t="s">
        <v>116</v>
      </c>
      <c r="AY157" s="15" t="s">
        <v>109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5" t="s">
        <v>116</v>
      </c>
      <c r="BK157" s="156">
        <f t="shared" si="19"/>
        <v>0</v>
      </c>
      <c r="BL157" s="15" t="s">
        <v>179</v>
      </c>
      <c r="BM157" s="155" t="s">
        <v>237</v>
      </c>
    </row>
    <row r="158" spans="1:65" s="2" customFormat="1" ht="24.15" customHeight="1">
      <c r="A158" s="30"/>
      <c r="B158" s="142"/>
      <c r="C158" s="166" t="s">
        <v>238</v>
      </c>
      <c r="D158" s="166" t="s">
        <v>150</v>
      </c>
      <c r="E158" s="167" t="s">
        <v>239</v>
      </c>
      <c r="F158" s="168" t="s">
        <v>240</v>
      </c>
      <c r="G158" s="169" t="s">
        <v>143</v>
      </c>
      <c r="H158" s="170">
        <v>1</v>
      </c>
      <c r="I158" s="171"/>
      <c r="J158" s="172">
        <f t="shared" si="10"/>
        <v>0</v>
      </c>
      <c r="K158" s="173"/>
      <c r="L158" s="174"/>
      <c r="M158" s="175" t="s">
        <v>1</v>
      </c>
      <c r="N158" s="176" t="s">
        <v>41</v>
      </c>
      <c r="O158" s="57"/>
      <c r="P158" s="153">
        <f t="shared" si="11"/>
        <v>0</v>
      </c>
      <c r="Q158" s="153">
        <v>2.0500000000000001E-2</v>
      </c>
      <c r="R158" s="153">
        <f t="shared" si="12"/>
        <v>2.0500000000000001E-2</v>
      </c>
      <c r="S158" s="153">
        <v>0</v>
      </c>
      <c r="T158" s="154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5" t="s">
        <v>232</v>
      </c>
      <c r="AT158" s="155" t="s">
        <v>150</v>
      </c>
      <c r="AU158" s="155" t="s">
        <v>116</v>
      </c>
      <c r="AY158" s="15" t="s">
        <v>109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5" t="s">
        <v>116</v>
      </c>
      <c r="BK158" s="156">
        <f t="shared" si="19"/>
        <v>0</v>
      </c>
      <c r="BL158" s="15" t="s">
        <v>179</v>
      </c>
      <c r="BM158" s="155" t="s">
        <v>241</v>
      </c>
    </row>
    <row r="159" spans="1:65" s="2" customFormat="1" ht="24.15" customHeight="1">
      <c r="A159" s="30"/>
      <c r="B159" s="142"/>
      <c r="C159" s="143" t="s">
        <v>242</v>
      </c>
      <c r="D159" s="143" t="s">
        <v>111</v>
      </c>
      <c r="E159" s="144" t="s">
        <v>243</v>
      </c>
      <c r="F159" s="145" t="s">
        <v>244</v>
      </c>
      <c r="G159" s="146" t="s">
        <v>245</v>
      </c>
      <c r="H159" s="177"/>
      <c r="I159" s="148"/>
      <c r="J159" s="149">
        <f t="shared" si="10"/>
        <v>0</v>
      </c>
      <c r="K159" s="150"/>
      <c r="L159" s="31"/>
      <c r="M159" s="178" t="s">
        <v>1</v>
      </c>
      <c r="N159" s="179" t="s">
        <v>41</v>
      </c>
      <c r="O159" s="180"/>
      <c r="P159" s="181">
        <f t="shared" si="11"/>
        <v>0</v>
      </c>
      <c r="Q159" s="181">
        <v>0</v>
      </c>
      <c r="R159" s="181">
        <f t="shared" si="12"/>
        <v>0</v>
      </c>
      <c r="S159" s="181">
        <v>0</v>
      </c>
      <c r="T159" s="182">
        <f t="shared" si="1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5" t="s">
        <v>179</v>
      </c>
      <c r="AT159" s="155" t="s">
        <v>111</v>
      </c>
      <c r="AU159" s="155" t="s">
        <v>116</v>
      </c>
      <c r="AY159" s="15" t="s">
        <v>109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5" t="s">
        <v>116</v>
      </c>
      <c r="BK159" s="156">
        <f t="shared" si="19"/>
        <v>0</v>
      </c>
      <c r="BL159" s="15" t="s">
        <v>179</v>
      </c>
      <c r="BM159" s="155" t="s">
        <v>246</v>
      </c>
    </row>
    <row r="160" spans="1:65" s="2" customFormat="1" ht="6.9" customHeight="1">
      <c r="A160" s="30"/>
      <c r="B160" s="46"/>
      <c r="C160" s="47"/>
      <c r="D160" s="47"/>
      <c r="E160" s="47"/>
      <c r="F160" s="47"/>
      <c r="G160" s="47"/>
      <c r="H160" s="47"/>
      <c r="I160" s="47"/>
      <c r="J160" s="47"/>
      <c r="K160" s="47"/>
      <c r="L160" s="31"/>
      <c r="M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</row>
  </sheetData>
  <autoFilter ref="C118:K159" xr:uid="{00000000-0009-0000-0000-000001000000}"/>
  <mergeCells count="6">
    <mergeCell ref="L2:V2"/>
    <mergeCell ref="E7:H7"/>
    <mergeCell ref="E16:H16"/>
    <mergeCell ref="E25:H25"/>
    <mergeCell ref="E85:H85"/>
    <mergeCell ref="E111:H11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240721RO - Oplotenie cint...</vt:lpstr>
      <vt:lpstr>'240721RO - Oplotenie cint...'!Názvy_tlače</vt:lpstr>
      <vt:lpstr>'Rekapitulácia stavby'!Názvy_tlače</vt:lpstr>
      <vt:lpstr>'240721RO - Oplotenie cint...'!Oblasť_tlače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PC-JANOSIKOVAG\uzivatel</dc:creator>
  <cp:lastModifiedBy>Acer</cp:lastModifiedBy>
  <dcterms:created xsi:type="dcterms:W3CDTF">2021-07-25T15:36:41Z</dcterms:created>
  <dcterms:modified xsi:type="dcterms:W3CDTF">2021-08-02T15:07:15Z</dcterms:modified>
</cp:coreProperties>
</file>